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tugas akhir\file archive\"/>
    </mc:Choice>
  </mc:AlternateContent>
  <xr:revisionPtr revIDLastSave="0" documentId="8_{7F5F0E52-487F-4C19-9344-71A67EC7FBB2}" xr6:coauthVersionLast="44" xr6:coauthVersionMax="44" xr10:uidLastSave="{00000000-0000-0000-0000-000000000000}"/>
  <bookViews>
    <workbookView xWindow="-120" yWindow="-120" windowWidth="20730" windowHeight="11160" firstSheet="3" activeTab="3" xr2:uid="{00000000-000D-0000-FFFF-FFFF00000000}"/>
  </bookViews>
  <sheets>
    <sheet name="kadar air" sheetId="1" r:id="rId1"/>
    <sheet name="vitamin C" sheetId="3" r:id="rId2"/>
    <sheet name="Antioksidan" sheetId="12" r:id="rId3"/>
    <sheet name="kelarutan" sheetId="2" r:id="rId4"/>
    <sheet name="rendemen" sheetId="4" r:id="rId5"/>
    <sheet name="L" sheetId="5" r:id="rId6"/>
    <sheet name="a" sheetId="6" r:id="rId7"/>
    <sheet name="b" sheetId="7" r:id="rId8"/>
    <sheet name="warna" sheetId="9" r:id="rId9"/>
    <sheet name="aroma" sheetId="8" r:id="rId10"/>
    <sheet name="tekstur" sheetId="10" r:id="rId11"/>
    <sheet name="rasa" sheetId="11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20" i="2" l="1"/>
  <c r="L20" i="2" s="1"/>
  <c r="L16" i="4"/>
  <c r="J16" i="4"/>
  <c r="S31" i="2"/>
  <c r="S32" i="2"/>
  <c r="S33" i="2"/>
  <c r="Q30" i="2"/>
  <c r="S25" i="2"/>
  <c r="S20" i="2"/>
  <c r="U18" i="3"/>
  <c r="U19" i="3"/>
  <c r="U17" i="3"/>
  <c r="Q18" i="3"/>
  <c r="O18" i="3"/>
  <c r="I19" i="1"/>
  <c r="X14" i="1"/>
  <c r="X15" i="1"/>
  <c r="X13" i="1"/>
  <c r="K19" i="1"/>
  <c r="N45" i="10" l="1"/>
  <c r="U17" i="5"/>
  <c r="T19" i="5"/>
  <c r="T18" i="5"/>
  <c r="T17" i="5"/>
  <c r="Q21" i="2"/>
  <c r="Q31" i="2" l="1"/>
  <c r="Q32" i="2"/>
  <c r="Q33" i="2"/>
  <c r="Q34" i="2"/>
  <c r="Q35" i="2"/>
  <c r="Q36" i="2"/>
  <c r="Q37" i="2"/>
  <c r="Q38" i="2"/>
  <c r="C38" i="9" l="1"/>
  <c r="N44" i="11" l="1"/>
  <c r="N45" i="11"/>
  <c r="N46" i="11"/>
  <c r="L51" i="11"/>
  <c r="L50" i="11"/>
  <c r="L49" i="11"/>
  <c r="L48" i="11"/>
  <c r="L47" i="11"/>
  <c r="L46" i="11"/>
  <c r="L45" i="11"/>
  <c r="L44" i="11"/>
  <c r="L43" i="11"/>
  <c r="N46" i="10"/>
  <c r="N47" i="10"/>
  <c r="Q35" i="7" l="1"/>
  <c r="Q36" i="7"/>
  <c r="Q30" i="7"/>
  <c r="Q31" i="7"/>
  <c r="Q32" i="7"/>
  <c r="P30" i="7"/>
  <c r="P31" i="7"/>
  <c r="P32" i="7"/>
  <c r="P33" i="7"/>
  <c r="P34" i="7"/>
  <c r="P35" i="7"/>
  <c r="P36" i="7"/>
  <c r="P37" i="7"/>
  <c r="P29" i="7"/>
  <c r="U24" i="7"/>
  <c r="U23" i="7"/>
  <c r="U22" i="7"/>
  <c r="T24" i="7"/>
  <c r="T23" i="7"/>
  <c r="T22" i="7"/>
  <c r="U18" i="7"/>
  <c r="U17" i="7"/>
  <c r="U16" i="7"/>
  <c r="T18" i="7"/>
  <c r="T17" i="7"/>
  <c r="T16" i="7"/>
  <c r="V31" i="6"/>
  <c r="V32" i="6"/>
  <c r="S33" i="6"/>
  <c r="T31" i="6"/>
  <c r="T32" i="6"/>
  <c r="T33" i="6"/>
  <c r="T34" i="6"/>
  <c r="T35" i="6"/>
  <c r="T36" i="6"/>
  <c r="T37" i="6"/>
  <c r="T38" i="6"/>
  <c r="T30" i="6"/>
  <c r="S38" i="6"/>
  <c r="S37" i="6"/>
  <c r="S36" i="6"/>
  <c r="S35" i="6"/>
  <c r="S34" i="6"/>
  <c r="S32" i="6"/>
  <c r="S31" i="6"/>
  <c r="S30" i="6"/>
  <c r="Q27" i="6"/>
  <c r="Q26" i="6"/>
  <c r="Q25" i="6"/>
  <c r="P27" i="6"/>
  <c r="P26" i="6"/>
  <c r="P25" i="6"/>
  <c r="Q20" i="6"/>
  <c r="Q19" i="6"/>
  <c r="Q18" i="6"/>
  <c r="P20" i="6"/>
  <c r="P19" i="6"/>
  <c r="P18" i="6"/>
  <c r="Q26" i="5"/>
  <c r="Q25" i="5"/>
  <c r="Q24" i="5"/>
  <c r="P26" i="5"/>
  <c r="P25" i="5"/>
  <c r="P24" i="5"/>
  <c r="U18" i="5"/>
  <c r="U19" i="5"/>
  <c r="R16" i="4"/>
  <c r="R17" i="4"/>
  <c r="R15" i="4"/>
  <c r="T17" i="4"/>
  <c r="T16" i="4"/>
  <c r="T15" i="4"/>
  <c r="Q26" i="2"/>
  <c r="Q25" i="2"/>
  <c r="Q24" i="2"/>
  <c r="Q20" i="2"/>
  <c r="Q19" i="2"/>
  <c r="T25" i="3" l="1"/>
  <c r="T24" i="3"/>
  <c r="T23" i="3"/>
  <c r="T19" i="3"/>
  <c r="T18" i="3"/>
  <c r="T17" i="3"/>
  <c r="W15" i="1"/>
  <c r="W14" i="1"/>
  <c r="W13" i="1"/>
  <c r="S26" i="2" l="1"/>
  <c r="D36" i="11" l="1"/>
  <c r="E36" i="11"/>
  <c r="F36" i="11"/>
  <c r="G36" i="11"/>
  <c r="H36" i="11"/>
  <c r="I36" i="11"/>
  <c r="J36" i="11"/>
  <c r="K36" i="11"/>
  <c r="C36" i="11"/>
  <c r="W7" i="11"/>
  <c r="W8" i="11"/>
  <c r="W9" i="11"/>
  <c r="W10" i="11"/>
  <c r="W11" i="11"/>
  <c r="W12" i="11"/>
  <c r="W13" i="11"/>
  <c r="W14" i="11"/>
  <c r="W15" i="11"/>
  <c r="W16" i="11"/>
  <c r="W17" i="11"/>
  <c r="W18" i="11"/>
  <c r="W19" i="11"/>
  <c r="W20" i="11"/>
  <c r="W21" i="11"/>
  <c r="W22" i="11"/>
  <c r="W23" i="11"/>
  <c r="W24" i="11"/>
  <c r="W25" i="11"/>
  <c r="W26" i="11"/>
  <c r="W27" i="11"/>
  <c r="W28" i="11"/>
  <c r="W29" i="11"/>
  <c r="W30" i="11"/>
  <c r="W31" i="11"/>
  <c r="W32" i="11"/>
  <c r="W33" i="11"/>
  <c r="W34" i="11"/>
  <c r="W35" i="11"/>
  <c r="W6" i="11"/>
  <c r="L52" i="10"/>
  <c r="L51" i="10"/>
  <c r="L50" i="10"/>
  <c r="L49" i="10"/>
  <c r="L48" i="10"/>
  <c r="L47" i="10"/>
  <c r="L46" i="10"/>
  <c r="L45" i="10"/>
  <c r="L44" i="10"/>
  <c r="W9" i="10"/>
  <c r="W6" i="10"/>
  <c r="D36" i="9"/>
  <c r="E36" i="9"/>
  <c r="F36" i="9"/>
  <c r="G36" i="9"/>
  <c r="H36" i="9"/>
  <c r="I36" i="9"/>
  <c r="J36" i="9"/>
  <c r="K36" i="9"/>
  <c r="C36" i="9"/>
  <c r="O36" i="9"/>
  <c r="P36" i="9"/>
  <c r="Q36" i="9"/>
  <c r="R36" i="9"/>
  <c r="S36" i="9"/>
  <c r="T36" i="9"/>
  <c r="U36" i="9"/>
  <c r="V36" i="9"/>
  <c r="N36" i="9"/>
  <c r="W7" i="9"/>
  <c r="W8" i="9"/>
  <c r="W9" i="9"/>
  <c r="W10" i="9"/>
  <c r="W11" i="9"/>
  <c r="W12" i="9"/>
  <c r="W13" i="9"/>
  <c r="W14" i="9"/>
  <c r="W15" i="9"/>
  <c r="W16" i="9"/>
  <c r="W17" i="9"/>
  <c r="W18" i="9"/>
  <c r="W19" i="9"/>
  <c r="W20" i="9"/>
  <c r="W21" i="9"/>
  <c r="W22" i="9"/>
  <c r="W23" i="9"/>
  <c r="W24" i="9"/>
  <c r="W25" i="9"/>
  <c r="W26" i="9"/>
  <c r="W27" i="9"/>
  <c r="W28" i="9"/>
  <c r="W29" i="9"/>
  <c r="W30" i="9"/>
  <c r="W31" i="9"/>
  <c r="W32" i="9"/>
  <c r="W33" i="9"/>
  <c r="W34" i="9"/>
  <c r="W35" i="9"/>
  <c r="W6" i="9"/>
  <c r="D36" i="10"/>
  <c r="E36" i="10"/>
  <c r="F36" i="10"/>
  <c r="G36" i="10"/>
  <c r="H36" i="10"/>
  <c r="I36" i="10"/>
  <c r="J36" i="10"/>
  <c r="K36" i="10"/>
  <c r="C36" i="10"/>
  <c r="D37" i="8" l="1"/>
  <c r="E37" i="8"/>
  <c r="F37" i="8"/>
  <c r="G37" i="8"/>
  <c r="H37" i="8"/>
  <c r="I37" i="8"/>
  <c r="J37" i="8"/>
  <c r="K37" i="8"/>
  <c r="C37" i="8"/>
  <c r="D27" i="12" l="1"/>
  <c r="E27" i="12"/>
  <c r="C27" i="12"/>
  <c r="J15" i="12" l="1"/>
  <c r="J14" i="12"/>
  <c r="J13" i="12"/>
  <c r="J12" i="12"/>
  <c r="J11" i="12"/>
  <c r="J10" i="12"/>
  <c r="J9" i="12"/>
  <c r="G25" i="12"/>
  <c r="G26" i="12"/>
  <c r="G24" i="12"/>
  <c r="F25" i="12"/>
  <c r="F26" i="12"/>
  <c r="F24" i="12"/>
  <c r="D17" i="12"/>
  <c r="E17" i="12"/>
  <c r="C17" i="12"/>
  <c r="G9" i="12"/>
  <c r="G10" i="12"/>
  <c r="G11" i="12"/>
  <c r="G12" i="12"/>
  <c r="G13" i="12"/>
  <c r="G14" i="12"/>
  <c r="G15" i="12"/>
  <c r="G16" i="12"/>
  <c r="G8" i="12"/>
  <c r="F9" i="12"/>
  <c r="F10" i="12"/>
  <c r="F11" i="12"/>
  <c r="F12" i="12"/>
  <c r="F13" i="12"/>
  <c r="F14" i="12"/>
  <c r="F15" i="12"/>
  <c r="F16" i="12"/>
  <c r="F8" i="12"/>
  <c r="F17" i="12" l="1"/>
  <c r="K6" i="12" s="1"/>
  <c r="F27" i="12"/>
  <c r="K10" i="12" l="1"/>
  <c r="L10" i="12" s="1"/>
  <c r="K9" i="12"/>
  <c r="K12" i="12"/>
  <c r="L12" i="12" s="1"/>
  <c r="K15" i="12"/>
  <c r="K11" i="12"/>
  <c r="L11" i="12" s="1"/>
  <c r="L9" i="12"/>
  <c r="F10" i="3"/>
  <c r="D22" i="3" s="1"/>
  <c r="K14" i="12" l="1"/>
  <c r="L14" i="12" s="1"/>
  <c r="M9" i="12"/>
  <c r="K13" i="12"/>
  <c r="L13" i="12" s="1"/>
  <c r="M12" i="12"/>
  <c r="N12" i="12" s="1"/>
  <c r="M11" i="12"/>
  <c r="N11" i="12" s="1"/>
  <c r="M10" i="12"/>
  <c r="N10" i="12" s="1"/>
  <c r="N9" i="12"/>
  <c r="M13" i="12"/>
  <c r="N13" i="12" s="1"/>
  <c r="E51" i="11"/>
  <c r="E50" i="11"/>
  <c r="E49" i="11"/>
  <c r="E48" i="11"/>
  <c r="E47" i="11"/>
  <c r="E46" i="11"/>
  <c r="E45" i="11"/>
  <c r="E44" i="11"/>
  <c r="E43" i="11"/>
  <c r="E42" i="11"/>
  <c r="C39" i="11"/>
  <c r="Q37" i="11"/>
  <c r="U37" i="11"/>
  <c r="P36" i="11"/>
  <c r="T36" i="11"/>
  <c r="O36" i="11"/>
  <c r="P37" i="11"/>
  <c r="Q36" i="11"/>
  <c r="R37" i="11"/>
  <c r="S36" i="11"/>
  <c r="T37" i="11"/>
  <c r="U36" i="11"/>
  <c r="V37" i="11"/>
  <c r="N36" i="11"/>
  <c r="E49" i="10"/>
  <c r="E48" i="10"/>
  <c r="E47" i="10"/>
  <c r="E46" i="10"/>
  <c r="E45" i="10"/>
  <c r="E44" i="10"/>
  <c r="E43" i="10"/>
  <c r="E42" i="10"/>
  <c r="E41" i="10"/>
  <c r="E50" i="10"/>
  <c r="D38" i="10"/>
  <c r="K46" i="10" l="1"/>
  <c r="K50" i="10"/>
  <c r="K48" i="10"/>
  <c r="K52" i="10"/>
  <c r="K49" i="10"/>
  <c r="K47" i="10"/>
  <c r="K51" i="10"/>
  <c r="K45" i="10"/>
  <c r="K44" i="10"/>
  <c r="K44" i="11"/>
  <c r="K48" i="11"/>
  <c r="K43" i="11"/>
  <c r="K50" i="11"/>
  <c r="K47" i="11"/>
  <c r="K51" i="11"/>
  <c r="K45" i="11"/>
  <c r="K49" i="11"/>
  <c r="K46" i="11"/>
  <c r="V36" i="11"/>
  <c r="R36" i="11"/>
  <c r="C38" i="11" s="1"/>
  <c r="N37" i="11"/>
  <c r="S37" i="11"/>
  <c r="O37" i="11"/>
  <c r="W34" i="10"/>
  <c r="W30" i="10"/>
  <c r="W26" i="10"/>
  <c r="W20" i="10"/>
  <c r="W16" i="10"/>
  <c r="O36" i="10"/>
  <c r="S36" i="10"/>
  <c r="W12" i="10"/>
  <c r="W8" i="10"/>
  <c r="H52" i="8"/>
  <c r="H51" i="8"/>
  <c r="H50" i="8"/>
  <c r="H49" i="8"/>
  <c r="H47" i="8"/>
  <c r="N36" i="10" l="1"/>
  <c r="W7" i="10"/>
  <c r="W11" i="10"/>
  <c r="T37" i="10"/>
  <c r="P37" i="10"/>
  <c r="W15" i="10"/>
  <c r="W19" i="10"/>
  <c r="W25" i="10"/>
  <c r="W29" i="10"/>
  <c r="W33" i="10"/>
  <c r="U37" i="10"/>
  <c r="Q37" i="10"/>
  <c r="W23" i="10"/>
  <c r="V37" i="10"/>
  <c r="R37" i="10"/>
  <c r="W13" i="10"/>
  <c r="W17" i="10"/>
  <c r="W21" i="10"/>
  <c r="W27" i="10"/>
  <c r="W31" i="10"/>
  <c r="W35" i="10"/>
  <c r="N37" i="10"/>
  <c r="W10" i="10"/>
  <c r="U36" i="10"/>
  <c r="Q36" i="10"/>
  <c r="W14" i="10"/>
  <c r="W18" i="10"/>
  <c r="W24" i="10"/>
  <c r="W28" i="10"/>
  <c r="W32" i="10"/>
  <c r="W22" i="10"/>
  <c r="T36" i="10"/>
  <c r="P36" i="10"/>
  <c r="V36" i="10"/>
  <c r="R36" i="10"/>
  <c r="S37" i="10"/>
  <c r="O37" i="10"/>
  <c r="H46" i="8"/>
  <c r="H45" i="8"/>
  <c r="H44" i="8"/>
  <c r="C41" i="8"/>
  <c r="W34" i="8"/>
  <c r="W30" i="8"/>
  <c r="W26" i="8"/>
  <c r="W22" i="8"/>
  <c r="W18" i="8"/>
  <c r="W14" i="8"/>
  <c r="W35" i="8"/>
  <c r="W33" i="8"/>
  <c r="W32" i="8"/>
  <c r="W31" i="8"/>
  <c r="W29" i="8"/>
  <c r="W28" i="8"/>
  <c r="W27" i="8"/>
  <c r="W25" i="8"/>
  <c r="W24" i="8"/>
  <c r="W23" i="8"/>
  <c r="W21" i="8"/>
  <c r="W20" i="8"/>
  <c r="W19" i="8"/>
  <c r="W17" i="8"/>
  <c r="W16" i="8"/>
  <c r="W15" i="8"/>
  <c r="W13" i="8"/>
  <c r="W12" i="8"/>
  <c r="W10" i="8"/>
  <c r="W11" i="8"/>
  <c r="P37" i="8"/>
  <c r="T37" i="8"/>
  <c r="W9" i="8"/>
  <c r="O37" i="8"/>
  <c r="S37" i="8"/>
  <c r="N37" i="8"/>
  <c r="R36" i="8"/>
  <c r="V36" i="8"/>
  <c r="W7" i="8"/>
  <c r="P36" i="8"/>
  <c r="Q37" i="8"/>
  <c r="R37" i="8"/>
  <c r="T36" i="8"/>
  <c r="U37" i="8"/>
  <c r="V37" i="8"/>
  <c r="W6" i="8"/>
  <c r="D37" i="10" l="1"/>
  <c r="N36" i="8"/>
  <c r="O36" i="8"/>
  <c r="U36" i="8"/>
  <c r="Q36" i="8"/>
  <c r="W8" i="8"/>
  <c r="S36" i="8"/>
  <c r="E49" i="9"/>
  <c r="E48" i="9"/>
  <c r="E47" i="9"/>
  <c r="E46" i="9"/>
  <c r="E45" i="9"/>
  <c r="E44" i="9"/>
  <c r="E43" i="9"/>
  <c r="E42" i="9"/>
  <c r="E41" i="9"/>
  <c r="C40" i="8" l="1"/>
  <c r="AC8" i="9"/>
  <c r="AD8" i="9" s="1"/>
  <c r="AC9" i="9"/>
  <c r="AD9" i="9" s="1"/>
  <c r="AC10" i="9"/>
  <c r="AD10" i="9" s="1"/>
  <c r="AC11" i="9"/>
  <c r="AD11" i="9" s="1"/>
  <c r="AC12" i="9"/>
  <c r="AD12" i="9" s="1"/>
  <c r="AC13" i="9"/>
  <c r="AD13" i="9" s="1"/>
  <c r="AC14" i="9"/>
  <c r="AD14" i="9" s="1"/>
  <c r="AC15" i="9"/>
  <c r="AD15" i="9" s="1"/>
  <c r="AC16" i="9"/>
  <c r="AD16" i="9" s="1"/>
  <c r="AC17" i="9"/>
  <c r="AD17" i="9" s="1"/>
  <c r="AC18" i="9"/>
  <c r="AD18" i="9" s="1"/>
  <c r="AC19" i="9"/>
  <c r="AD19" i="9" s="1"/>
  <c r="AC20" i="9"/>
  <c r="AD20" i="9" s="1"/>
  <c r="AC21" i="9"/>
  <c r="AD21" i="9" s="1"/>
  <c r="AC22" i="9"/>
  <c r="AD22" i="9" s="1"/>
  <c r="AC23" i="9"/>
  <c r="AD23" i="9" s="1"/>
  <c r="AC24" i="9"/>
  <c r="AD24" i="9" s="1"/>
  <c r="AC25" i="9"/>
  <c r="AD25" i="9" s="1"/>
  <c r="AC26" i="9"/>
  <c r="AD26" i="9" s="1"/>
  <c r="AC27" i="9"/>
  <c r="AD27" i="9" s="1"/>
  <c r="AC28" i="9"/>
  <c r="AD28" i="9" s="1"/>
  <c r="AC29" i="9"/>
  <c r="AD29" i="9" s="1"/>
  <c r="AC30" i="9"/>
  <c r="AD30" i="9" s="1"/>
  <c r="AC31" i="9"/>
  <c r="AD31" i="9" s="1"/>
  <c r="AC32" i="9"/>
  <c r="AD32" i="9" s="1"/>
  <c r="AC33" i="9"/>
  <c r="AD33" i="9" s="1"/>
  <c r="AC7" i="9"/>
  <c r="AD7" i="9" s="1"/>
  <c r="O37" i="9"/>
  <c r="S37" i="9"/>
  <c r="N37" i="9"/>
  <c r="R37" i="9"/>
  <c r="V37" i="9"/>
  <c r="Q38" i="9"/>
  <c r="U38" i="9"/>
  <c r="O38" i="9"/>
  <c r="P37" i="9"/>
  <c r="Q37" i="9"/>
  <c r="S38" i="9"/>
  <c r="T37" i="9"/>
  <c r="U37" i="9"/>
  <c r="AD34" i="9" l="1"/>
  <c r="N38" i="9"/>
  <c r="V38" i="9"/>
  <c r="T38" i="9"/>
  <c r="P38" i="9"/>
  <c r="R38" i="9"/>
  <c r="C37" i="9" l="1"/>
  <c r="W38" i="9"/>
  <c r="G6" i="7"/>
  <c r="G7" i="7"/>
  <c r="G8" i="7"/>
  <c r="G9" i="7"/>
  <c r="G10" i="7"/>
  <c r="G11" i="7"/>
  <c r="G12" i="7"/>
  <c r="G13" i="7"/>
  <c r="G5" i="7"/>
  <c r="G7" i="6"/>
  <c r="G8" i="6"/>
  <c r="G9" i="6"/>
  <c r="G10" i="6"/>
  <c r="G11" i="6"/>
  <c r="G12" i="6"/>
  <c r="G13" i="6"/>
  <c r="G14" i="6"/>
  <c r="G6" i="6"/>
  <c r="G7" i="4"/>
  <c r="G8" i="4"/>
  <c r="G9" i="4"/>
  <c r="G10" i="4"/>
  <c r="G11" i="4"/>
  <c r="G12" i="4"/>
  <c r="G13" i="4"/>
  <c r="G14" i="4"/>
  <c r="G6" i="4"/>
  <c r="G7" i="3"/>
  <c r="G8" i="3"/>
  <c r="G9" i="3"/>
  <c r="G10" i="3"/>
  <c r="G11" i="3"/>
  <c r="G12" i="3"/>
  <c r="G13" i="3"/>
  <c r="G14" i="3"/>
  <c r="G6" i="3"/>
  <c r="G8" i="2"/>
  <c r="G9" i="2"/>
  <c r="G10" i="2"/>
  <c r="G11" i="2"/>
  <c r="G12" i="2"/>
  <c r="G13" i="2"/>
  <c r="G14" i="2"/>
  <c r="G15" i="2"/>
  <c r="G7" i="2"/>
  <c r="G5" i="1"/>
  <c r="G6" i="1"/>
  <c r="G7" i="1"/>
  <c r="G8" i="1"/>
  <c r="G9" i="1"/>
  <c r="G10" i="1"/>
  <c r="G11" i="1"/>
  <c r="G12" i="1"/>
  <c r="G4" i="1"/>
  <c r="D36" i="8" l="1"/>
  <c r="E36" i="8"/>
  <c r="F36" i="8"/>
  <c r="G36" i="8"/>
  <c r="H48" i="8" s="1"/>
  <c r="H36" i="8"/>
  <c r="I36" i="8"/>
  <c r="J36" i="8"/>
  <c r="K36" i="8"/>
  <c r="C36" i="8"/>
  <c r="K14" i="7" l="1"/>
  <c r="K13" i="7"/>
  <c r="K12" i="7"/>
  <c r="K11" i="7"/>
  <c r="K10" i="7"/>
  <c r="K9" i="7"/>
  <c r="K8" i="7"/>
  <c r="E22" i="7"/>
  <c r="E23" i="7" s="1"/>
  <c r="D22" i="7"/>
  <c r="D23" i="7" s="1"/>
  <c r="C22" i="7"/>
  <c r="C23" i="7" s="1"/>
  <c r="F21" i="7"/>
  <c r="G21" i="7" s="1"/>
  <c r="F20" i="7"/>
  <c r="G20" i="7" s="1"/>
  <c r="F19" i="7"/>
  <c r="G19" i="7" s="1"/>
  <c r="E14" i="7"/>
  <c r="D14" i="7"/>
  <c r="C14" i="7"/>
  <c r="F13" i="7"/>
  <c r="F12" i="7"/>
  <c r="F11" i="7"/>
  <c r="F10" i="7"/>
  <c r="F9" i="7"/>
  <c r="F8" i="7"/>
  <c r="F7" i="7"/>
  <c r="F6" i="7"/>
  <c r="F5" i="7"/>
  <c r="K15" i="6"/>
  <c r="K14" i="6"/>
  <c r="K13" i="6"/>
  <c r="K12" i="6"/>
  <c r="K11" i="6"/>
  <c r="K10" i="6"/>
  <c r="K9" i="6"/>
  <c r="E23" i="6"/>
  <c r="E24" i="6" s="1"/>
  <c r="D23" i="6"/>
  <c r="D24" i="6" s="1"/>
  <c r="C23" i="6"/>
  <c r="C24" i="6" s="1"/>
  <c r="F22" i="6"/>
  <c r="G22" i="6" s="1"/>
  <c r="F21" i="6"/>
  <c r="G21" i="6" s="1"/>
  <c r="F20" i="6"/>
  <c r="G20" i="6" s="1"/>
  <c r="E15" i="6"/>
  <c r="D15" i="6"/>
  <c r="C15" i="6"/>
  <c r="F14" i="6"/>
  <c r="F13" i="6"/>
  <c r="F12" i="6"/>
  <c r="F11" i="6"/>
  <c r="F10" i="6"/>
  <c r="F9" i="6"/>
  <c r="F8" i="6"/>
  <c r="F7" i="6"/>
  <c r="F6" i="6"/>
  <c r="K15" i="5"/>
  <c r="K14" i="5"/>
  <c r="K13" i="5"/>
  <c r="K12" i="5"/>
  <c r="K11" i="5"/>
  <c r="K10" i="5"/>
  <c r="K9" i="5"/>
  <c r="E23" i="5"/>
  <c r="E24" i="5" s="1"/>
  <c r="D23" i="5"/>
  <c r="D24" i="5" s="1"/>
  <c r="C23" i="5"/>
  <c r="C24" i="5" s="1"/>
  <c r="F22" i="5"/>
  <c r="G22" i="5" s="1"/>
  <c r="F21" i="5"/>
  <c r="F20" i="5"/>
  <c r="G20" i="5" s="1"/>
  <c r="E15" i="5"/>
  <c r="D15" i="5"/>
  <c r="C15" i="5"/>
  <c r="F14" i="5"/>
  <c r="G14" i="5" s="1"/>
  <c r="F13" i="5"/>
  <c r="G13" i="5" s="1"/>
  <c r="F12" i="5"/>
  <c r="G12" i="5" s="1"/>
  <c r="F11" i="5"/>
  <c r="G11" i="5" s="1"/>
  <c r="F10" i="5"/>
  <c r="G10" i="5" s="1"/>
  <c r="F9" i="5"/>
  <c r="G9" i="5" s="1"/>
  <c r="F8" i="5"/>
  <c r="G8" i="5" s="1"/>
  <c r="F7" i="5"/>
  <c r="G7" i="5" s="1"/>
  <c r="F6" i="5"/>
  <c r="G6" i="5" s="1"/>
  <c r="K10" i="4"/>
  <c r="K9" i="4"/>
  <c r="K12" i="4"/>
  <c r="K13" i="4"/>
  <c r="K11" i="4"/>
  <c r="K8" i="4"/>
  <c r="K7" i="4"/>
  <c r="E23" i="4"/>
  <c r="E24" i="4" s="1"/>
  <c r="D23" i="4"/>
  <c r="D24" i="4" s="1"/>
  <c r="C23" i="4"/>
  <c r="C24" i="4" s="1"/>
  <c r="F22" i="4"/>
  <c r="G22" i="4" s="1"/>
  <c r="F21" i="4"/>
  <c r="G21" i="4" s="1"/>
  <c r="F20" i="4"/>
  <c r="G20" i="4" s="1"/>
  <c r="D15" i="4"/>
  <c r="E15" i="4"/>
  <c r="C15" i="4"/>
  <c r="F7" i="4"/>
  <c r="F8" i="4"/>
  <c r="F9" i="4"/>
  <c r="F10" i="4"/>
  <c r="F11" i="4"/>
  <c r="F12" i="4"/>
  <c r="F13" i="4"/>
  <c r="F14" i="4"/>
  <c r="F6" i="4"/>
  <c r="F15" i="4" s="1"/>
  <c r="L5" i="4" s="1"/>
  <c r="K9" i="3"/>
  <c r="K15" i="3"/>
  <c r="K14" i="3"/>
  <c r="K13" i="3"/>
  <c r="K12" i="3"/>
  <c r="K11" i="3"/>
  <c r="K10" i="3"/>
  <c r="L10" i="4" l="1"/>
  <c r="M10" i="4" s="1"/>
  <c r="L8" i="4"/>
  <c r="L9" i="4"/>
  <c r="M9" i="4" s="1"/>
  <c r="L7" i="4"/>
  <c r="M7" i="4" s="1"/>
  <c r="L13" i="4"/>
  <c r="G21" i="5"/>
  <c r="F22" i="7"/>
  <c r="F14" i="7"/>
  <c r="L5" i="7" s="1"/>
  <c r="F23" i="6"/>
  <c r="F15" i="6"/>
  <c r="L6" i="6" s="1"/>
  <c r="F23" i="5"/>
  <c r="G23" i="5" s="1"/>
  <c r="F15" i="5"/>
  <c r="F23" i="4"/>
  <c r="G15" i="5" l="1"/>
  <c r="L6" i="5"/>
  <c r="N7" i="4"/>
  <c r="O7" i="4" s="1"/>
  <c r="F24" i="4"/>
  <c r="G23" i="4"/>
  <c r="F24" i="5"/>
  <c r="M8" i="4"/>
  <c r="N8" i="4" s="1"/>
  <c r="O8" i="4" s="1"/>
  <c r="L11" i="4"/>
  <c r="M11" i="4" s="1"/>
  <c r="L12" i="6"/>
  <c r="M12" i="6" s="1"/>
  <c r="L10" i="6"/>
  <c r="L9" i="6"/>
  <c r="M9" i="6" s="1"/>
  <c r="L11" i="6"/>
  <c r="M11" i="6" s="1"/>
  <c r="L15" i="6"/>
  <c r="L12" i="4"/>
  <c r="M12" i="4" s="1"/>
  <c r="N10" i="4"/>
  <c r="O10" i="4" s="1"/>
  <c r="L8" i="7"/>
  <c r="M8" i="7" s="1"/>
  <c r="L14" i="7"/>
  <c r="L11" i="7"/>
  <c r="M11" i="7" s="1"/>
  <c r="L9" i="7"/>
  <c r="L10" i="7"/>
  <c r="M10" i="7" s="1"/>
  <c r="P16" i="4" l="1"/>
  <c r="P17" i="4"/>
  <c r="P18" i="4"/>
  <c r="M10" i="6"/>
  <c r="L13" i="6"/>
  <c r="M13" i="6" s="1"/>
  <c r="L15" i="5"/>
  <c r="L9" i="5"/>
  <c r="M9" i="5" s="1"/>
  <c r="L11" i="5"/>
  <c r="M11" i="5" s="1"/>
  <c r="L12" i="5"/>
  <c r="M12" i="5" s="1"/>
  <c r="L10" i="5"/>
  <c r="L14" i="6"/>
  <c r="M14" i="6" s="1"/>
  <c r="S8" i="6" s="1"/>
  <c r="U8" i="6" s="1"/>
  <c r="N11" i="4"/>
  <c r="O11" i="4" s="1"/>
  <c r="N9" i="4"/>
  <c r="O9" i="4" s="1"/>
  <c r="L12" i="7"/>
  <c r="M12" i="7" s="1"/>
  <c r="M9" i="7"/>
  <c r="L13" i="7"/>
  <c r="M13" i="7" s="1"/>
  <c r="F25" i="2"/>
  <c r="G25" i="2" s="1"/>
  <c r="L20" i="6" l="1"/>
  <c r="L26" i="6"/>
  <c r="L27" i="6"/>
  <c r="L28" i="6"/>
  <c r="L21" i="6"/>
  <c r="L19" i="6"/>
  <c r="N10" i="6"/>
  <c r="O10" i="6" s="1"/>
  <c r="N8" i="7"/>
  <c r="O8" i="7" s="1"/>
  <c r="J17" i="7"/>
  <c r="L17" i="7" s="1"/>
  <c r="N11" i="7"/>
  <c r="O11" i="7" s="1"/>
  <c r="N9" i="6"/>
  <c r="O9" i="6" s="1"/>
  <c r="N12" i="6"/>
  <c r="O12" i="6" s="1"/>
  <c r="N11" i="6"/>
  <c r="O11" i="6" s="1"/>
  <c r="L13" i="5"/>
  <c r="M13" i="5" s="1"/>
  <c r="M10" i="5"/>
  <c r="L14" i="5"/>
  <c r="M14" i="5" s="1"/>
  <c r="N11" i="5" s="1"/>
  <c r="O11" i="5" s="1"/>
  <c r="N13" i="6"/>
  <c r="O13" i="6" s="1"/>
  <c r="N10" i="7"/>
  <c r="O10" i="7" s="1"/>
  <c r="N9" i="7"/>
  <c r="O9" i="7" s="1"/>
  <c r="N12" i="7"/>
  <c r="O12" i="7" s="1"/>
  <c r="D15" i="3"/>
  <c r="E15" i="3"/>
  <c r="C15" i="3"/>
  <c r="F14" i="3"/>
  <c r="F13" i="3"/>
  <c r="D23" i="3" s="1"/>
  <c r="F12" i="3"/>
  <c r="C23" i="3" s="1"/>
  <c r="F11" i="3"/>
  <c r="E22" i="3" s="1"/>
  <c r="F9" i="3"/>
  <c r="C22" i="3" s="1"/>
  <c r="F22" i="3" s="1"/>
  <c r="G22" i="3" s="1"/>
  <c r="K19" i="3" s="1"/>
  <c r="F8" i="3"/>
  <c r="E21" i="3" s="1"/>
  <c r="F7" i="3"/>
  <c r="D21" i="3" s="1"/>
  <c r="F6" i="3"/>
  <c r="C21" i="3" s="1"/>
  <c r="K15" i="2"/>
  <c r="K16" i="2"/>
  <c r="K14" i="2"/>
  <c r="K13" i="2"/>
  <c r="K12" i="2"/>
  <c r="K11" i="2"/>
  <c r="K10" i="2"/>
  <c r="N10" i="5" l="1"/>
  <c r="O10" i="5" s="1"/>
  <c r="N13" i="5"/>
  <c r="O13" i="5" s="1"/>
  <c r="E24" i="3"/>
  <c r="E25" i="3" s="1"/>
  <c r="K26" i="3" s="1"/>
  <c r="F23" i="3"/>
  <c r="G23" i="3" s="1"/>
  <c r="K20" i="3" s="1"/>
  <c r="D24" i="3"/>
  <c r="D25" i="3" s="1"/>
  <c r="K25" i="3" s="1"/>
  <c r="C24" i="3"/>
  <c r="C25" i="3" s="1"/>
  <c r="F21" i="3"/>
  <c r="G21" i="3" s="1"/>
  <c r="P23" i="7"/>
  <c r="P25" i="7"/>
  <c r="P17" i="7"/>
  <c r="P24" i="7"/>
  <c r="P19" i="7"/>
  <c r="P18" i="7"/>
  <c r="N12" i="5"/>
  <c r="O12" i="5" s="1"/>
  <c r="O18" i="5"/>
  <c r="Q18" i="5" s="1"/>
  <c r="N9" i="5"/>
  <c r="O9" i="5" s="1"/>
  <c r="F15" i="3"/>
  <c r="L6" i="3" s="1"/>
  <c r="E26" i="2"/>
  <c r="E27" i="2" s="1"/>
  <c r="D16" i="2"/>
  <c r="E16" i="2"/>
  <c r="C16" i="2"/>
  <c r="F8" i="2"/>
  <c r="D23" i="2" s="1"/>
  <c r="D26" i="2" s="1"/>
  <c r="D27" i="2" s="1"/>
  <c r="F9" i="2"/>
  <c r="F10" i="2"/>
  <c r="C24" i="2" s="1"/>
  <c r="F24" i="2" s="1"/>
  <c r="G24" i="2" s="1"/>
  <c r="F11" i="2"/>
  <c r="F12" i="2"/>
  <c r="F13" i="2"/>
  <c r="F14" i="2"/>
  <c r="F15" i="2"/>
  <c r="F7" i="2"/>
  <c r="C23" i="2" s="1"/>
  <c r="F23" i="2" s="1"/>
  <c r="G23" i="2" s="1"/>
  <c r="C26" i="2" l="1"/>
  <c r="C27" i="2" s="1"/>
  <c r="L11" i="3"/>
  <c r="M11" i="3" s="1"/>
  <c r="F24" i="3"/>
  <c r="L15" i="3"/>
  <c r="L10" i="3"/>
  <c r="L12" i="3"/>
  <c r="M12" i="3" s="1"/>
  <c r="L26" i="5"/>
  <c r="L19" i="5"/>
  <c r="L20" i="5"/>
  <c r="L18" i="5"/>
  <c r="L25" i="5"/>
  <c r="L27" i="5"/>
  <c r="F16" i="2"/>
  <c r="L9" i="3"/>
  <c r="M9" i="3" s="1"/>
  <c r="F26" i="2"/>
  <c r="I15" i="1"/>
  <c r="I14" i="1"/>
  <c r="I13" i="1"/>
  <c r="I12" i="1"/>
  <c r="I11" i="1"/>
  <c r="I10" i="1"/>
  <c r="I9" i="1"/>
  <c r="L7" i="2" l="1"/>
  <c r="L13" i="3"/>
  <c r="L14" i="3"/>
  <c r="M14" i="3" s="1"/>
  <c r="M10" i="3"/>
  <c r="M13" i="3"/>
  <c r="E23" i="1"/>
  <c r="E24" i="1" s="1"/>
  <c r="F22" i="1"/>
  <c r="G22" i="1" s="1"/>
  <c r="F20" i="1"/>
  <c r="G20" i="1" s="1"/>
  <c r="D13" i="1"/>
  <c r="E13" i="1"/>
  <c r="C13" i="1"/>
  <c r="F5" i="1"/>
  <c r="F6" i="1"/>
  <c r="F7" i="1"/>
  <c r="C21" i="1" s="1"/>
  <c r="F8" i="1"/>
  <c r="D21" i="1" s="1"/>
  <c r="D23" i="1" s="1"/>
  <c r="D24" i="1" s="1"/>
  <c r="F9" i="1"/>
  <c r="F10" i="1"/>
  <c r="F11" i="1"/>
  <c r="F12" i="1"/>
  <c r="F4" i="1"/>
  <c r="N11" i="3" l="1"/>
  <c r="O11" i="3" s="1"/>
  <c r="L13" i="2"/>
  <c r="M13" i="2" s="1"/>
  <c r="L12" i="2"/>
  <c r="M12" i="2" s="1"/>
  <c r="N12" i="2" s="1"/>
  <c r="O12" i="2" s="1"/>
  <c r="L16" i="2"/>
  <c r="L15" i="2" s="1"/>
  <c r="M15" i="2" s="1"/>
  <c r="N13" i="2" s="1"/>
  <c r="O13" i="2" s="1"/>
  <c r="L10" i="2"/>
  <c r="M10" i="2" s="1"/>
  <c r="N10" i="2" s="1"/>
  <c r="O10" i="2" s="1"/>
  <c r="L11" i="2"/>
  <c r="F21" i="1"/>
  <c r="G21" i="1" s="1"/>
  <c r="C23" i="1"/>
  <c r="C24" i="1" s="1"/>
  <c r="F13" i="1"/>
  <c r="K7" i="1" s="1"/>
  <c r="N10" i="3"/>
  <c r="O10" i="3" s="1"/>
  <c r="N9" i="3"/>
  <c r="O9" i="3" s="1"/>
  <c r="N13" i="3"/>
  <c r="O13" i="3" s="1"/>
  <c r="N12" i="3"/>
  <c r="O12" i="3" s="1"/>
  <c r="F23" i="1"/>
  <c r="L14" i="2" l="1"/>
  <c r="M14" i="2" s="1"/>
  <c r="N14" i="2" s="1"/>
  <c r="O14" i="2" s="1"/>
  <c r="M11" i="2"/>
  <c r="N11" i="2" s="1"/>
  <c r="O11" i="2" s="1"/>
  <c r="J10" i="1"/>
  <c r="J9" i="1"/>
  <c r="K9" i="1" s="1"/>
  <c r="L25" i="3"/>
  <c r="L24" i="3"/>
  <c r="L26" i="3"/>
  <c r="L18" i="3"/>
  <c r="U24" i="3"/>
  <c r="U25" i="3"/>
  <c r="U23" i="3"/>
  <c r="J11" i="1"/>
  <c r="K11" i="1" s="1"/>
  <c r="J12" i="1"/>
  <c r="K12" i="1" s="1"/>
  <c r="J15" i="1"/>
  <c r="L19" i="3"/>
  <c r="L20" i="3"/>
  <c r="K10" i="1"/>
  <c r="J13" i="1" l="1"/>
  <c r="K13" i="1" s="1"/>
  <c r="J14" i="1"/>
  <c r="K14" i="1" s="1"/>
  <c r="L9" i="1" l="1"/>
  <c r="M9" i="1" s="1"/>
  <c r="L11" i="1"/>
  <c r="M11" i="1" s="1"/>
  <c r="L10" i="1"/>
  <c r="M10" i="1" s="1"/>
  <c r="L13" i="1"/>
  <c r="M13" i="1" s="1"/>
  <c r="L12" i="1"/>
  <c r="M12" i="1" s="1"/>
</calcChain>
</file>

<file path=xl/sharedStrings.xml><?xml version="1.0" encoding="utf-8"?>
<sst xmlns="http://schemas.openxmlformats.org/spreadsheetml/2006/main" count="907" uniqueCount="129">
  <si>
    <t>Ulangan 2</t>
  </si>
  <si>
    <t>J1M1</t>
  </si>
  <si>
    <t>J1M2</t>
  </si>
  <si>
    <t>J1M3</t>
  </si>
  <si>
    <t>J2M1</t>
  </si>
  <si>
    <t>J2M2</t>
  </si>
  <si>
    <t>J2M3</t>
  </si>
  <si>
    <t>J3M1</t>
  </si>
  <si>
    <t>J3M2</t>
  </si>
  <si>
    <t>J3M3</t>
  </si>
  <si>
    <t xml:space="preserve">Total </t>
  </si>
  <si>
    <t>Perlakuan</t>
  </si>
  <si>
    <t>Ulangan 1</t>
  </si>
  <si>
    <t>Ulangan 3</t>
  </si>
  <si>
    <t>Total</t>
  </si>
  <si>
    <t xml:space="preserve">Tabel dua arah </t>
  </si>
  <si>
    <t>Rata2</t>
  </si>
  <si>
    <t>J</t>
  </si>
  <si>
    <t>M</t>
  </si>
  <si>
    <t>M1</t>
  </si>
  <si>
    <t>M2</t>
  </si>
  <si>
    <t>M3</t>
  </si>
  <si>
    <t>J1</t>
  </si>
  <si>
    <t>J2</t>
  </si>
  <si>
    <t>J3</t>
  </si>
  <si>
    <t>j</t>
  </si>
  <si>
    <t>r</t>
  </si>
  <si>
    <t xml:space="preserve">RAK Faktorial </t>
  </si>
  <si>
    <t xml:space="preserve">FK </t>
  </si>
  <si>
    <t>SK</t>
  </si>
  <si>
    <t>db</t>
  </si>
  <si>
    <t>JK</t>
  </si>
  <si>
    <t>KT</t>
  </si>
  <si>
    <t>Fhit</t>
  </si>
  <si>
    <t>F 0.05</t>
  </si>
  <si>
    <t>F0.01</t>
  </si>
  <si>
    <t>Kelompok</t>
  </si>
  <si>
    <t>Galat</t>
  </si>
  <si>
    <t>m</t>
  </si>
  <si>
    <t xml:space="preserve">ANALISIS DATA KADAR AIR MINUMAN SERBUK MENTIMUN </t>
  </si>
  <si>
    <t>JxM</t>
  </si>
  <si>
    <t xml:space="preserve">Analisis data Kelarutan dalam air </t>
  </si>
  <si>
    <t>Rata-Rata</t>
  </si>
  <si>
    <t>ANALISIS DATA VITAMIN C</t>
  </si>
  <si>
    <t>tabel dua arah</t>
  </si>
  <si>
    <t xml:space="preserve">rata - rata </t>
  </si>
  <si>
    <t xml:space="preserve">rata-rata </t>
  </si>
  <si>
    <t>BNJ 5%</t>
  </si>
  <si>
    <t xml:space="preserve">BNJ Hitung </t>
  </si>
  <si>
    <t xml:space="preserve">perlakuan </t>
  </si>
  <si>
    <t>BNJ+rata</t>
  </si>
  <si>
    <t xml:space="preserve">simbol </t>
  </si>
  <si>
    <t>a</t>
  </si>
  <si>
    <t>ab</t>
  </si>
  <si>
    <t>b</t>
  </si>
  <si>
    <t>c</t>
  </si>
  <si>
    <t xml:space="preserve">akar KTG/r </t>
  </si>
  <si>
    <t>rata - rata</t>
  </si>
  <si>
    <t xml:space="preserve">Simbol </t>
  </si>
  <si>
    <t xml:space="preserve">BNJ hitung </t>
  </si>
  <si>
    <t xml:space="preserve">BNJ 5% </t>
  </si>
  <si>
    <t>R</t>
  </si>
  <si>
    <t xml:space="preserve">rata rata </t>
  </si>
  <si>
    <t xml:space="preserve">ANALISIS DATA RENDEMEN BUBUK JUS MENTIMUN </t>
  </si>
  <si>
    <t>FK</t>
  </si>
  <si>
    <t xml:space="preserve">ANALISIS DATA WARNA LIGHTNESS BUBUK JUS MENTIMUN </t>
  </si>
  <si>
    <t xml:space="preserve">ANALISIS DATA REDNESS PADA BUBUK JUS MENTIMUN </t>
  </si>
  <si>
    <t xml:space="preserve">ANALISIS DATA YELLOWNESS BUBUK JUS MENTIMUN </t>
  </si>
  <si>
    <t xml:space="preserve">panelis </t>
  </si>
  <si>
    <t>ANALISIS DATA UJI ORGANOLEPTIK AROMA</t>
  </si>
  <si>
    <t xml:space="preserve">Rata-rata </t>
  </si>
  <si>
    <t xml:space="preserve">Rank </t>
  </si>
  <si>
    <t xml:space="preserve">ANALISIS DATA ORGANOLEPTIK WARNA </t>
  </si>
  <si>
    <t xml:space="preserve">ANALISIS DATA ORGANOLEPTIK TEKSTUR </t>
  </si>
  <si>
    <t xml:space="preserve">ANALISIS DATA ORGANOLEPTIK RASA </t>
  </si>
  <si>
    <t xml:space="preserve">Perlakuan </t>
  </si>
  <si>
    <t xml:space="preserve">notasi </t>
  </si>
  <si>
    <t>akar KTG/r</t>
  </si>
  <si>
    <t>BNJ hitung</t>
  </si>
  <si>
    <t>rata-rata</t>
  </si>
  <si>
    <t xml:space="preserve">rata -rata </t>
  </si>
  <si>
    <t xml:space="preserve">BNJ </t>
  </si>
  <si>
    <t>d</t>
  </si>
  <si>
    <t xml:space="preserve">Panelis </t>
  </si>
  <si>
    <t xml:space="preserve">total </t>
  </si>
  <si>
    <t>rerata</t>
  </si>
  <si>
    <t>BNJ HITUNG</t>
  </si>
  <si>
    <t xml:space="preserve">rank perlakuan </t>
  </si>
  <si>
    <t>Total^2</t>
  </si>
  <si>
    <t xml:space="preserve">Angka sama </t>
  </si>
  <si>
    <t>No</t>
  </si>
  <si>
    <t>Asli</t>
  </si>
  <si>
    <t>Rank</t>
  </si>
  <si>
    <t>frekuensi (t)</t>
  </si>
  <si>
    <t xml:space="preserve">jumlah </t>
  </si>
  <si>
    <t>t^3</t>
  </si>
  <si>
    <t>(t^3)-t</t>
  </si>
  <si>
    <t xml:space="preserve">T </t>
  </si>
  <si>
    <t>T</t>
  </si>
  <si>
    <t>J1M1 (Jeruk nipis 5% : maltodekstrin 15%)</t>
  </si>
  <si>
    <t>J1M2 (Jeruk nipis 5% : maltodekstrin 20%)</t>
  </si>
  <si>
    <t>J1M3 (Jeruk nipis 5% : maltodekstrin 25%)</t>
  </si>
  <si>
    <t>J2M1 (Jeruk nipis 15% : maltodekstrin 15%)</t>
  </si>
  <si>
    <t>J2M2 (Jeruk nipis 15% : maltodekstrin 20%)</t>
  </si>
  <si>
    <t>J2M3 (Jeruk nipis 15% : maltodekstrin 25%)</t>
  </si>
  <si>
    <t>J3M1 (Jeruk nipis 25% : maltodekstrin 15%)</t>
  </si>
  <si>
    <t>J3M2 (Jeruk nipis 25% : maltodekstrin 20%)</t>
  </si>
  <si>
    <t>J3M3 (Jeruk nipis 25% : maltodekstrin 25% )</t>
  </si>
  <si>
    <t>X2</t>
  </si>
  <si>
    <t>T&lt;X2</t>
  </si>
  <si>
    <t>tn</t>
  </si>
  <si>
    <t xml:space="preserve">Titik kritis </t>
  </si>
  <si>
    <t>H0 ditolak</t>
  </si>
  <si>
    <t xml:space="preserve">rerata </t>
  </si>
  <si>
    <t xml:space="preserve">H0 ditolak </t>
  </si>
  <si>
    <t xml:space="preserve">rank </t>
  </si>
  <si>
    <t>Total ranking</t>
  </si>
  <si>
    <t>T&gt;X2</t>
  </si>
  <si>
    <t xml:space="preserve">H0 diterima </t>
  </si>
  <si>
    <t>bc</t>
  </si>
  <si>
    <t xml:space="preserve">ANALISIS DATA ANTIOKSIDAN MINUMAN SERBUK MENTIMUN </t>
  </si>
  <si>
    <t xml:space="preserve">Ulangan </t>
  </si>
  <si>
    <t>I</t>
  </si>
  <si>
    <t>II</t>
  </si>
  <si>
    <t>III</t>
  </si>
  <si>
    <t xml:space="preserve">Jumlah </t>
  </si>
  <si>
    <t xml:space="preserve">TOTAL </t>
  </si>
  <si>
    <t xml:space="preserve">RATA-RATA </t>
  </si>
  <si>
    <t xml:space="preserve">total ranking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</si>
</sst>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"/>
    <numFmt numFmtId="167" formatCode="0.000000"/>
    <numFmt numFmtId="168" formatCode="0.00000"/>
  </numFmts>
  <fonts count="9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8"/>
      <name val="Calibri"/>
      <family val="2"/>
      <charset val="1"/>
      <scheme val="minor"/>
    </font>
    <font>
      <sz val="12"/>
      <name val="Times New Roman"/>
      <family val="1"/>
    </font>
    <font>
      <i/>
      <sz val="12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1" fillId="0" borderId="0" xfId="0" applyFont="1"/>
    <xf numFmtId="0" fontId="2" fillId="0" borderId="0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4" xfId="0" applyFont="1" applyBorder="1" applyAlignment="1">
      <alignment vertical="center"/>
    </xf>
    <xf numFmtId="0" fontId="1" fillId="0" borderId="1" xfId="0" applyFont="1" applyBorder="1"/>
    <xf numFmtId="2" fontId="1" fillId="0" borderId="1" xfId="0" applyNumberFormat="1" applyFont="1" applyBorder="1"/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2" fontId="1" fillId="0" borderId="0" xfId="0" applyNumberFormat="1" applyFont="1"/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8" xfId="0" applyFont="1" applyFill="1" applyBorder="1"/>
    <xf numFmtId="2" fontId="4" fillId="0" borderId="0" xfId="0" applyNumberFormat="1" applyFont="1" applyAlignment="1">
      <alignment vertical="center"/>
    </xf>
    <xf numFmtId="2" fontId="4" fillId="0" borderId="4" xfId="0" applyNumberFormat="1" applyFont="1" applyBorder="1" applyAlignment="1">
      <alignment vertical="center"/>
    </xf>
    <xf numFmtId="2" fontId="0" fillId="0" borderId="0" xfId="0" applyNumberFormat="1"/>
    <xf numFmtId="0" fontId="0" fillId="0" borderId="1" xfId="0" applyBorder="1"/>
    <xf numFmtId="2" fontId="0" fillId="0" borderId="1" xfId="0" applyNumberFormat="1" applyBorder="1"/>
    <xf numFmtId="0" fontId="0" fillId="0" borderId="0" xfId="0" applyBorder="1"/>
    <xf numFmtId="2" fontId="0" fillId="0" borderId="0" xfId="0" applyNumberFormat="1" applyBorder="1"/>
    <xf numFmtId="165" fontId="0" fillId="0" borderId="0" xfId="0" applyNumberFormat="1"/>
    <xf numFmtId="0" fontId="1" fillId="0" borderId="0" xfId="0" applyFont="1" applyFill="1" applyBorder="1"/>
    <xf numFmtId="0" fontId="1" fillId="0" borderId="1" xfId="0" applyFont="1" applyFill="1" applyBorder="1"/>
    <xf numFmtId="0" fontId="6" fillId="0" borderId="0" xfId="0" applyFont="1" applyBorder="1"/>
    <xf numFmtId="165" fontId="4" fillId="0" borderId="4" xfId="0" applyNumberFormat="1" applyFont="1" applyBorder="1" applyAlignment="1">
      <alignment vertical="center"/>
    </xf>
    <xf numFmtId="9" fontId="1" fillId="0" borderId="0" xfId="0" applyNumberFormat="1" applyFont="1" applyBorder="1" applyAlignment="1">
      <alignment horizontal="center"/>
    </xf>
    <xf numFmtId="2" fontId="1" fillId="0" borderId="0" xfId="0" applyNumberFormat="1" applyFont="1" applyBorder="1"/>
    <xf numFmtId="166" fontId="1" fillId="0" borderId="0" xfId="0" applyNumberFormat="1" applyFont="1" applyBorder="1"/>
    <xf numFmtId="9" fontId="6" fillId="0" borderId="0" xfId="0" applyNumberFormat="1" applyFont="1" applyBorder="1" applyAlignment="1">
      <alignment horizontal="center"/>
    </xf>
    <xf numFmtId="2" fontId="6" fillId="0" borderId="0" xfId="0" applyNumberFormat="1" applyFont="1" applyBorder="1"/>
    <xf numFmtId="166" fontId="6" fillId="0" borderId="0" xfId="0" applyNumberFormat="1" applyFont="1" applyBorder="1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/>
    <xf numFmtId="9" fontId="1" fillId="0" borderId="0" xfId="0" applyNumberFormat="1" applyFont="1" applyBorder="1" applyAlignment="1"/>
    <xf numFmtId="0" fontId="0" fillId="0" borderId="0" xfId="0" applyFill="1" applyBorder="1"/>
    <xf numFmtId="0" fontId="1" fillId="0" borderId="0" xfId="0" applyFont="1" applyBorder="1"/>
    <xf numFmtId="0" fontId="4" fillId="0" borderId="0" xfId="0" applyFont="1" applyFill="1" applyBorder="1" applyAlignment="1">
      <alignment vertical="center"/>
    </xf>
    <xf numFmtId="165" fontId="0" fillId="0" borderId="1" xfId="0" applyNumberFormat="1" applyBorder="1"/>
    <xf numFmtId="0" fontId="2" fillId="0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4" fillId="2" borderId="4" xfId="0" applyFont="1" applyFill="1" applyBorder="1" applyAlignment="1">
      <alignment vertical="center"/>
    </xf>
    <xf numFmtId="0" fontId="0" fillId="0" borderId="7" xfId="0" applyBorder="1"/>
    <xf numFmtId="165" fontId="4" fillId="2" borderId="0" xfId="0" applyNumberFormat="1" applyFont="1" applyFill="1" applyAlignment="1">
      <alignment vertical="center"/>
    </xf>
    <xf numFmtId="165" fontId="0" fillId="0" borderId="0" xfId="0" applyNumberFormat="1" applyBorder="1"/>
    <xf numFmtId="0" fontId="2" fillId="0" borderId="1" xfId="0" applyFont="1" applyBorder="1" applyAlignment="1">
      <alignment horizontal="center" vertical="center"/>
    </xf>
    <xf numFmtId="165" fontId="1" fillId="0" borderId="1" xfId="0" applyNumberFormat="1" applyFont="1" applyBorder="1"/>
    <xf numFmtId="2" fontId="1" fillId="0" borderId="0" xfId="0" applyNumberFormat="1" applyFont="1" applyBorder="1" applyAlignment="1"/>
    <xf numFmtId="166" fontId="1" fillId="0" borderId="0" xfId="0" applyNumberFormat="1" applyFont="1" applyBorder="1" applyAlignment="1"/>
    <xf numFmtId="0" fontId="7" fillId="0" borderId="1" xfId="0" applyFont="1" applyBorder="1"/>
    <xf numFmtId="0" fontId="1" fillId="0" borderId="5" xfId="0" applyFont="1" applyBorder="1"/>
    <xf numFmtId="0" fontId="1" fillId="0" borderId="11" xfId="0" applyFont="1" applyBorder="1"/>
    <xf numFmtId="0" fontId="1" fillId="4" borderId="1" xfId="0" applyFont="1" applyFill="1" applyBorder="1"/>
    <xf numFmtId="2" fontId="0" fillId="0" borderId="1" xfId="0" applyNumberFormat="1" applyFill="1" applyBorder="1"/>
    <xf numFmtId="164" fontId="0" fillId="0" borderId="0" xfId="0" applyNumberFormat="1" applyBorder="1"/>
    <xf numFmtId="0" fontId="0" fillId="0" borderId="0" xfId="0" applyFill="1"/>
    <xf numFmtId="0" fontId="2" fillId="0" borderId="1" xfId="0" applyFont="1" applyFill="1" applyBorder="1" applyAlignment="1">
      <alignment horizontal="center" vertical="center"/>
    </xf>
    <xf numFmtId="165" fontId="1" fillId="0" borderId="0" xfId="0" applyNumberFormat="1" applyFont="1" applyBorder="1" applyAlignment="1"/>
    <xf numFmtId="0" fontId="1" fillId="0" borderId="3" xfId="0" applyFont="1" applyBorder="1"/>
    <xf numFmtId="0" fontId="1" fillId="3" borderId="0" xfId="0" applyFont="1" applyFill="1"/>
    <xf numFmtId="165" fontId="1" fillId="0" borderId="0" xfId="0" applyNumberFormat="1" applyFont="1" applyBorder="1"/>
    <xf numFmtId="165" fontId="1" fillId="0" borderId="0" xfId="0" applyNumberFormat="1" applyFont="1"/>
    <xf numFmtId="0" fontId="1" fillId="0" borderId="0" xfId="0" applyFont="1" applyFill="1"/>
    <xf numFmtId="2" fontId="1" fillId="0" borderId="11" xfId="0" applyNumberFormat="1" applyFont="1" applyBorder="1"/>
    <xf numFmtId="2" fontId="1" fillId="0" borderId="2" xfId="0" applyNumberFormat="1" applyFont="1" applyBorder="1"/>
    <xf numFmtId="2" fontId="0" fillId="0" borderId="0" xfId="0" applyNumberFormat="1" applyFill="1" applyBorder="1"/>
    <xf numFmtId="2" fontId="2" fillId="0" borderId="1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5" fontId="6" fillId="0" borderId="0" xfId="0" applyNumberFormat="1" applyFont="1" applyBorder="1" applyAlignment="1">
      <alignment horizontal="center"/>
    </xf>
    <xf numFmtId="0" fontId="8" fillId="0" borderId="1" xfId="0" applyFont="1" applyBorder="1"/>
    <xf numFmtId="0" fontId="6" fillId="0" borderId="0" xfId="0" applyFont="1" applyBorder="1" applyAlignment="1">
      <alignment vertical="center"/>
    </xf>
    <xf numFmtId="167" fontId="6" fillId="0" borderId="0" xfId="0" applyNumberFormat="1" applyFont="1" applyBorder="1" applyAlignment="1"/>
    <xf numFmtId="0" fontId="1" fillId="0" borderId="1" xfId="0" applyFont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165" fontId="1" fillId="0" borderId="0" xfId="0" applyNumberFormat="1" applyFont="1" applyBorder="1" applyAlignment="1">
      <alignment vertical="center" wrapText="1"/>
    </xf>
    <xf numFmtId="165" fontId="1" fillId="0" borderId="0" xfId="0" applyNumberFormat="1" applyFont="1" applyBorder="1" applyAlignment="1">
      <alignment horizontal="center"/>
    </xf>
    <xf numFmtId="165" fontId="6" fillId="0" borderId="0" xfId="0" applyNumberFormat="1" applyFont="1" applyBorder="1"/>
    <xf numFmtId="165" fontId="6" fillId="0" borderId="0" xfId="0" applyNumberFormat="1" applyFont="1" applyBorder="1" applyAlignment="1"/>
    <xf numFmtId="166" fontId="0" fillId="0" borderId="0" xfId="0" applyNumberFormat="1"/>
    <xf numFmtId="165" fontId="2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165" fontId="1" fillId="0" borderId="0" xfId="0" applyNumberFormat="1" applyFont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1" fontId="1" fillId="0" borderId="0" xfId="0" applyNumberFormat="1" applyFont="1"/>
    <xf numFmtId="166" fontId="1" fillId="0" borderId="0" xfId="0" applyNumberFormat="1" applyFont="1"/>
    <xf numFmtId="0" fontId="1" fillId="0" borderId="0" xfId="0" applyNumberFormat="1" applyFont="1"/>
    <xf numFmtId="165" fontId="1" fillId="3" borderId="0" xfId="0" applyNumberFormat="1" applyFont="1" applyFill="1"/>
    <xf numFmtId="2" fontId="2" fillId="0" borderId="0" xfId="0" applyNumberFormat="1" applyFont="1" applyBorder="1" applyAlignment="1">
      <alignment horizontal="center" vertical="center"/>
    </xf>
    <xf numFmtId="2" fontId="6" fillId="0" borderId="0" xfId="0" applyNumberFormat="1" applyFont="1" applyBorder="1" applyAlignment="1"/>
    <xf numFmtId="0" fontId="2" fillId="0" borderId="0" xfId="0" applyFont="1" applyFill="1" applyBorder="1" applyAlignment="1">
      <alignment horizontal="center" vertical="center"/>
    </xf>
    <xf numFmtId="2" fontId="1" fillId="0" borderId="0" xfId="0" applyNumberFormat="1" applyFont="1" applyFill="1" applyBorder="1"/>
    <xf numFmtId="2" fontId="1" fillId="0" borderId="1" xfId="0" applyNumberFormat="1" applyFont="1" applyFill="1" applyBorder="1"/>
    <xf numFmtId="0" fontId="2" fillId="0" borderId="0" xfId="0" applyFont="1" applyFill="1" applyBorder="1" applyAlignment="1">
      <alignment horizontal="center" vertical="center"/>
    </xf>
    <xf numFmtId="168" fontId="6" fillId="0" borderId="0" xfId="0" applyNumberFormat="1" applyFont="1" applyBorder="1" applyAlignment="1"/>
    <xf numFmtId="164" fontId="1" fillId="0" borderId="0" xfId="0" applyNumberFormat="1" applyFont="1" applyBorder="1"/>
    <xf numFmtId="164" fontId="6" fillId="0" borderId="0" xfId="0" applyNumberFormat="1" applyFont="1" applyBorder="1"/>
    <xf numFmtId="167" fontId="0" fillId="0" borderId="0" xfId="0" applyNumberFormat="1" applyBorder="1"/>
    <xf numFmtId="168" fontId="1" fillId="0" borderId="0" xfId="0" applyNumberFormat="1" applyFont="1" applyBorder="1"/>
    <xf numFmtId="2" fontId="0" fillId="0" borderId="0" xfId="0" applyNumberFormat="1" applyFill="1"/>
    <xf numFmtId="2" fontId="1" fillId="0" borderId="0" xfId="0" applyNumberFormat="1" applyFont="1" applyFill="1" applyBorder="1" applyAlignment="1"/>
    <xf numFmtId="2" fontId="1" fillId="0" borderId="0" xfId="0" applyNumberFormat="1" applyFont="1" applyFill="1"/>
    <xf numFmtId="2" fontId="2" fillId="0" borderId="0" xfId="0" applyNumberFormat="1" applyFont="1" applyBorder="1" applyAlignment="1">
      <alignment horizontal="right" vertical="center"/>
    </xf>
    <xf numFmtId="2" fontId="1" fillId="0" borderId="0" xfId="0" applyNumberFormat="1" applyFont="1" applyAlignment="1">
      <alignment horizontal="right"/>
    </xf>
    <xf numFmtId="2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1" fillId="0" borderId="0" xfId="0" applyFont="1" applyAlignment="1">
      <alignment horizontal="right"/>
    </xf>
    <xf numFmtId="0" fontId="0" fillId="0" borderId="0" xfId="0" applyBorder="1" applyAlignment="1">
      <alignment vertical="center"/>
    </xf>
    <xf numFmtId="2" fontId="4" fillId="0" borderId="0" xfId="0" applyNumberFormat="1" applyFont="1" applyFill="1" applyBorder="1" applyAlignment="1">
      <alignment vertical="center"/>
    </xf>
    <xf numFmtId="2" fontId="1" fillId="0" borderId="0" xfId="0" applyNumberFormat="1" applyFont="1" applyBorder="1" applyAlignment="1">
      <alignment vertical="center"/>
    </xf>
    <xf numFmtId="165" fontId="1" fillId="3" borderId="1" xfId="0" applyNumberFormat="1" applyFont="1" applyFill="1" applyBorder="1"/>
    <xf numFmtId="165" fontId="0" fillId="3" borderId="0" xfId="0" applyNumberFormat="1" applyFill="1"/>
    <xf numFmtId="2" fontId="1" fillId="3" borderId="0" xfId="0" applyNumberFormat="1" applyFont="1" applyFill="1"/>
    <xf numFmtId="165" fontId="0" fillId="0" borderId="0" xfId="0" applyNumberFormat="1" applyBorder="1" applyAlignment="1"/>
    <xf numFmtId="0" fontId="1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2" fontId="0" fillId="0" borderId="0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65" fontId="6" fillId="0" borderId="0" xfId="0" applyNumberFormat="1" applyFon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0" xfId="0" applyAlignment="1">
      <alignment horizontal="center"/>
    </xf>
    <xf numFmtId="2" fontId="1" fillId="0" borderId="1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214312</xdr:colOff>
      <xdr:row>36</xdr:row>
      <xdr:rowOff>107156</xdr:rowOff>
    </xdr:from>
    <xdr:to>
      <xdr:col>11</xdr:col>
      <xdr:colOff>452436</xdr:colOff>
      <xdr:row>39</xdr:row>
      <xdr:rowOff>0</xdr:rowOff>
    </xdr:to>
    <xdr:pic>
      <xdr:nvPicPr>
        <xdr:cNvPr id="3" name="Picture 2" descr=" ">
          <a:extLst>
            <a:ext uri="{FF2B5EF4-FFF2-40B4-BE49-F238E27FC236}">
              <a16:creationId xmlns:a16="http://schemas.microsoft.com/office/drawing/2014/main" id="{C1F57EAF-C606-4230-93B8-8411067E5078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0" y="7393781"/>
          <a:ext cx="2666999" cy="500063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6"/>
  <sheetViews>
    <sheetView zoomScale="80" zoomScaleNormal="80" workbookViewId="0">
      <selection activeCell="G4" sqref="G4:G12"/>
    </sheetView>
  </sheetViews>
  <sheetFormatPr defaultRowHeight="15" x14ac:dyDescent="0.25"/>
  <cols>
    <col min="3" max="3" width="13.5703125" customWidth="1"/>
    <col min="4" max="4" width="13.85546875" customWidth="1"/>
    <col min="5" max="5" width="13.7109375" customWidth="1"/>
    <col min="6" max="6" width="11" customWidth="1"/>
    <col min="7" max="7" width="10.28515625" customWidth="1"/>
    <col min="8" max="8" width="11.28515625" customWidth="1"/>
    <col min="9" max="9" width="12.140625" customWidth="1"/>
    <col min="10" max="10" width="12.42578125" bestFit="1" customWidth="1"/>
    <col min="11" max="11" width="10.5703125" customWidth="1"/>
  </cols>
  <sheetData>
    <row r="1" spans="1:25" x14ac:dyDescent="0.25">
      <c r="B1" s="118" t="s">
        <v>39</v>
      </c>
      <c r="C1" s="118"/>
      <c r="D1" s="118"/>
      <c r="E1" s="118"/>
      <c r="F1" s="118"/>
      <c r="G1" s="118"/>
    </row>
    <row r="2" spans="1:25" ht="15.75" x14ac:dyDescent="0.25">
      <c r="A2" s="1"/>
      <c r="B2" s="118"/>
      <c r="C2" s="118"/>
      <c r="D2" s="118"/>
      <c r="E2" s="118"/>
      <c r="F2" s="118"/>
      <c r="G2" s="118"/>
    </row>
    <row r="3" spans="1:25" ht="15.75" x14ac:dyDescent="0.25">
      <c r="A3" s="1"/>
      <c r="B3" s="12" t="s">
        <v>11</v>
      </c>
      <c r="C3" s="12" t="s">
        <v>12</v>
      </c>
      <c r="D3" s="12" t="s">
        <v>0</v>
      </c>
      <c r="E3" s="12" t="s">
        <v>13</v>
      </c>
      <c r="F3" s="12" t="s">
        <v>14</v>
      </c>
      <c r="G3" s="2" t="s">
        <v>16</v>
      </c>
    </row>
    <row r="4" spans="1:25" ht="15.75" x14ac:dyDescent="0.25">
      <c r="A4" s="1"/>
      <c r="B4" s="12" t="s">
        <v>1</v>
      </c>
      <c r="C4" s="92">
        <v>8.36</v>
      </c>
      <c r="D4" s="92">
        <v>8.93</v>
      </c>
      <c r="E4" s="92">
        <v>7.6</v>
      </c>
      <c r="F4" s="13">
        <f>C4+D4+E4</f>
        <v>24.89</v>
      </c>
      <c r="G4" s="84">
        <f>AVERAGE(C4:E4)</f>
        <v>8.2966666666666669</v>
      </c>
      <c r="H4" s="1"/>
      <c r="I4" s="1" t="s">
        <v>25</v>
      </c>
      <c r="J4" s="1">
        <v>3</v>
      </c>
      <c r="K4" s="1"/>
    </row>
    <row r="5" spans="1:25" ht="15.75" x14ac:dyDescent="0.25">
      <c r="A5" s="1"/>
      <c r="B5" s="12" t="s">
        <v>2</v>
      </c>
      <c r="C5" s="92">
        <v>8.41</v>
      </c>
      <c r="D5" s="92">
        <v>7.05</v>
      </c>
      <c r="E5" s="92">
        <v>7.16</v>
      </c>
      <c r="F5" s="13">
        <f t="shared" ref="F5:F12" si="0">C5+D5+E5</f>
        <v>22.62</v>
      </c>
      <c r="G5" s="84">
        <f t="shared" ref="G5:G12" si="1">AVERAGE(C5:E5)</f>
        <v>7.54</v>
      </c>
      <c r="H5" s="1"/>
      <c r="I5" s="1" t="s">
        <v>38</v>
      </c>
      <c r="J5" s="1">
        <v>3</v>
      </c>
      <c r="K5" s="1"/>
    </row>
    <row r="6" spans="1:25" ht="15.75" x14ac:dyDescent="0.25">
      <c r="A6" s="1"/>
      <c r="B6" s="12" t="s">
        <v>3</v>
      </c>
      <c r="C6" s="92">
        <v>8.0500000000000007</v>
      </c>
      <c r="D6" s="92">
        <v>4.3099999999999996</v>
      </c>
      <c r="E6" s="92">
        <v>6.27</v>
      </c>
      <c r="F6" s="13">
        <f t="shared" si="0"/>
        <v>18.63</v>
      </c>
      <c r="G6" s="84">
        <f t="shared" si="1"/>
        <v>6.21</v>
      </c>
      <c r="H6" s="1"/>
      <c r="I6" s="1" t="s">
        <v>26</v>
      </c>
      <c r="J6" s="1">
        <v>3</v>
      </c>
      <c r="K6" s="1"/>
    </row>
    <row r="7" spans="1:25" ht="15.75" x14ac:dyDescent="0.25">
      <c r="A7" s="1"/>
      <c r="B7" s="12" t="s">
        <v>4</v>
      </c>
      <c r="C7" s="92">
        <v>9.52</v>
      </c>
      <c r="D7" s="92">
        <v>10.69</v>
      </c>
      <c r="E7" s="92">
        <v>10.52</v>
      </c>
      <c r="F7" s="13">
        <f t="shared" si="0"/>
        <v>30.73</v>
      </c>
      <c r="G7" s="84">
        <f t="shared" si="1"/>
        <v>10.243333333333334</v>
      </c>
      <c r="H7" s="126" t="s">
        <v>27</v>
      </c>
      <c r="I7" s="126"/>
      <c r="J7" s="1" t="s">
        <v>28</v>
      </c>
      <c r="K7" s="14">
        <f>F13^2/(J4*J5*J6)</f>
        <v>1702.6536333333338</v>
      </c>
    </row>
    <row r="8" spans="1:25" ht="15.75" x14ac:dyDescent="0.25">
      <c r="A8" s="1"/>
      <c r="B8" s="12" t="s">
        <v>5</v>
      </c>
      <c r="C8" s="92">
        <v>8.7799999999999994</v>
      </c>
      <c r="D8" s="92">
        <v>10.91</v>
      </c>
      <c r="E8" s="92">
        <v>10.130000000000001</v>
      </c>
      <c r="F8" s="13">
        <f t="shared" si="0"/>
        <v>29.82</v>
      </c>
      <c r="G8" s="84">
        <f t="shared" si="1"/>
        <v>9.94</v>
      </c>
      <c r="H8" s="3" t="s">
        <v>29</v>
      </c>
      <c r="I8" s="3" t="s">
        <v>30</v>
      </c>
      <c r="J8" s="3" t="s">
        <v>31</v>
      </c>
      <c r="K8" s="3" t="s">
        <v>32</v>
      </c>
      <c r="L8" s="3" t="s">
        <v>33</v>
      </c>
      <c r="M8" s="3"/>
      <c r="N8" s="3" t="s">
        <v>34</v>
      </c>
      <c r="O8" s="3" t="s">
        <v>35</v>
      </c>
      <c r="R8" s="22" t="s">
        <v>49</v>
      </c>
      <c r="S8" s="22" t="s">
        <v>46</v>
      </c>
      <c r="T8" s="22" t="s">
        <v>58</v>
      </c>
    </row>
    <row r="9" spans="1:25" ht="15.75" x14ac:dyDescent="0.25">
      <c r="A9" s="1"/>
      <c r="B9" s="12" t="s">
        <v>6</v>
      </c>
      <c r="C9" s="92">
        <v>5.7</v>
      </c>
      <c r="D9" s="92">
        <v>5.9</v>
      </c>
      <c r="E9" s="92">
        <v>5.9</v>
      </c>
      <c r="F9" s="13">
        <f t="shared" si="0"/>
        <v>17.5</v>
      </c>
      <c r="G9" s="84">
        <f t="shared" si="1"/>
        <v>5.833333333333333</v>
      </c>
      <c r="H9" s="4" t="s">
        <v>36</v>
      </c>
      <c r="I9" s="5">
        <f>J6-1</f>
        <v>2</v>
      </c>
      <c r="J9" s="19">
        <f>SUMSQ(C13:E13)/(J4*J5)-K7</f>
        <v>1.6416222222217129</v>
      </c>
      <c r="K9" s="6">
        <f t="shared" ref="K9:K14" si="2">J9/I9</f>
        <v>0.82081111111085647</v>
      </c>
      <c r="L9" s="7">
        <f>K9/K$14</f>
        <v>0.70458997356799835</v>
      </c>
      <c r="M9" s="8" t="str">
        <f>IF(L9&lt;N9,"tn",IF(L9&lt;O9,"*","**"))</f>
        <v>tn</v>
      </c>
      <c r="N9" s="7">
        <v>3.63</v>
      </c>
      <c r="O9" s="7">
        <v>6.23</v>
      </c>
      <c r="R9" s="10" t="s">
        <v>22</v>
      </c>
      <c r="S9" s="23">
        <v>7.3488888888888892</v>
      </c>
      <c r="T9" s="22"/>
    </row>
    <row r="10" spans="1:25" ht="15.75" x14ac:dyDescent="0.25">
      <c r="A10" s="1"/>
      <c r="B10" s="12" t="s">
        <v>7</v>
      </c>
      <c r="C10" s="92">
        <v>8.89</v>
      </c>
      <c r="D10" s="92">
        <v>8.0500000000000007</v>
      </c>
      <c r="E10" s="92">
        <v>7.65</v>
      </c>
      <c r="F10" s="13">
        <f t="shared" si="0"/>
        <v>24.590000000000003</v>
      </c>
      <c r="G10" s="84">
        <f t="shared" si="1"/>
        <v>8.1966666666666672</v>
      </c>
      <c r="H10" s="5" t="s">
        <v>11</v>
      </c>
      <c r="I10" s="5">
        <f>J4*J5-1</f>
        <v>8</v>
      </c>
      <c r="J10" s="19">
        <f>SUMSQ(F4:F12)/J6-K7</f>
        <v>54.01826666666625</v>
      </c>
      <c r="K10" s="6">
        <f t="shared" si="2"/>
        <v>6.7522833333332812</v>
      </c>
      <c r="L10" s="7">
        <f>K10/K$14</f>
        <v>5.7962070334527729</v>
      </c>
      <c r="M10" s="8" t="str">
        <f>IF(L10&lt;N10,"tn",IF(L10&lt;O10,"*","**"))</f>
        <v>**</v>
      </c>
      <c r="N10" s="7">
        <v>2.59</v>
      </c>
      <c r="O10" s="7">
        <v>3.89</v>
      </c>
      <c r="R10" s="10" t="s">
        <v>23</v>
      </c>
      <c r="S10" s="23">
        <v>8.6722222222222225</v>
      </c>
      <c r="T10" s="22"/>
    </row>
    <row r="11" spans="1:25" ht="15.75" x14ac:dyDescent="0.25">
      <c r="A11" s="1"/>
      <c r="B11" s="12" t="s">
        <v>8</v>
      </c>
      <c r="C11" s="92">
        <v>8.67</v>
      </c>
      <c r="D11" s="92">
        <v>6.57</v>
      </c>
      <c r="E11" s="92">
        <v>9.34</v>
      </c>
      <c r="F11" s="13">
        <f t="shared" si="0"/>
        <v>24.58</v>
      </c>
      <c r="G11" s="84">
        <f t="shared" si="1"/>
        <v>8.1933333333333334</v>
      </c>
      <c r="H11" s="5" t="s">
        <v>17</v>
      </c>
      <c r="I11" s="5">
        <f>J4-1</f>
        <v>2</v>
      </c>
      <c r="J11" s="19">
        <f>SUMSQ(F20:F22)/(J5*J6)-K7</f>
        <v>8.1408666666661702</v>
      </c>
      <c r="K11" s="6">
        <f t="shared" si="2"/>
        <v>4.0704333333330851</v>
      </c>
      <c r="L11" s="7">
        <f>K11/K$14</f>
        <v>3.4940883181540112</v>
      </c>
      <c r="M11" s="8" t="str">
        <f>IF(L11&lt;N11,"tn",IF(L11&lt;O11,"*","**"))</f>
        <v>tn</v>
      </c>
      <c r="N11" s="7">
        <v>3.63</v>
      </c>
      <c r="O11" s="7">
        <v>6.23</v>
      </c>
      <c r="R11" s="10" t="s">
        <v>24</v>
      </c>
      <c r="S11" s="23">
        <v>7.8022222222222224</v>
      </c>
      <c r="T11" s="22"/>
    </row>
    <row r="12" spans="1:25" ht="15.75" x14ac:dyDescent="0.25">
      <c r="A12" s="1"/>
      <c r="B12" s="12" t="s">
        <v>9</v>
      </c>
      <c r="C12" s="92">
        <v>8.1999999999999993</v>
      </c>
      <c r="D12" s="92">
        <v>7.14</v>
      </c>
      <c r="E12" s="92">
        <v>5.71</v>
      </c>
      <c r="F12" s="13">
        <f t="shared" si="0"/>
        <v>21.05</v>
      </c>
      <c r="G12" s="84">
        <f t="shared" si="1"/>
        <v>7.0166666666666666</v>
      </c>
      <c r="H12" s="5" t="s">
        <v>18</v>
      </c>
      <c r="I12" s="5">
        <f>J5-1</f>
        <v>2</v>
      </c>
      <c r="J12" s="19">
        <f>SUMSQ(C23:E23)/(J4*J6)-K7</f>
        <v>34.599355555554894</v>
      </c>
      <c r="K12" s="6">
        <f t="shared" si="2"/>
        <v>17.299677777777447</v>
      </c>
      <c r="L12" s="7">
        <f>K12/K$14</f>
        <v>14.850163872273486</v>
      </c>
      <c r="M12" s="8" t="str">
        <f>IF(L12&lt;N12,"tn",IF(L12&lt;O12,"*","**"))</f>
        <v>**</v>
      </c>
      <c r="N12" s="7">
        <v>3.63</v>
      </c>
      <c r="O12" s="7">
        <v>6.23</v>
      </c>
      <c r="R12" s="28" t="s">
        <v>60</v>
      </c>
      <c r="S12" s="122" t="s">
        <v>110</v>
      </c>
      <c r="T12" s="122"/>
    </row>
    <row r="13" spans="1:25" ht="15.75" x14ac:dyDescent="0.25">
      <c r="A13" s="1"/>
      <c r="B13" s="12" t="s">
        <v>14</v>
      </c>
      <c r="C13" s="13">
        <f>C4+C5+C6+C7+C8+C9+C10+C11+C12</f>
        <v>74.580000000000013</v>
      </c>
      <c r="D13" s="13">
        <f>D4+D5+D6+D7+D8+D9+D10+D11+D12</f>
        <v>69.55</v>
      </c>
      <c r="E13" s="13">
        <f>E4+E5+E6+E7+E8+E9+E10+E11+E12</f>
        <v>70.279999999999987</v>
      </c>
      <c r="F13" s="13">
        <f>F4+F5+F6+F7+F8+F9+F10+F11+F12</f>
        <v>214.41000000000003</v>
      </c>
      <c r="H13" s="5" t="s">
        <v>40</v>
      </c>
      <c r="I13" s="5">
        <f>(J4-1)*(J5-1)</f>
        <v>4</v>
      </c>
      <c r="J13" s="19">
        <f>J10-J11-J12</f>
        <v>11.278044444445186</v>
      </c>
      <c r="K13" s="6">
        <f t="shared" si="2"/>
        <v>2.8195111111112965</v>
      </c>
      <c r="L13" s="7">
        <f>K13/K$14</f>
        <v>2.4202879716917982</v>
      </c>
      <c r="M13" s="8" t="str">
        <f>IF(L13&lt;N13,"tn",IF(L13&lt;O13,"*","**"))</f>
        <v>tn</v>
      </c>
      <c r="N13" s="7">
        <v>3.01</v>
      </c>
      <c r="O13" s="7">
        <v>4.7699999999999996</v>
      </c>
      <c r="R13" s="23" t="s">
        <v>19</v>
      </c>
      <c r="S13" s="23">
        <v>8.9122222222222227</v>
      </c>
      <c r="T13" s="22" t="s">
        <v>54</v>
      </c>
      <c r="V13" s="95">
        <v>6.3533333333333326</v>
      </c>
      <c r="W13" s="21">
        <f>V13-V13</f>
        <v>0</v>
      </c>
      <c r="X13" s="21">
        <f>V13+$K$19</f>
        <v>8.163366140366815</v>
      </c>
      <c r="Y13" t="s">
        <v>52</v>
      </c>
    </row>
    <row r="14" spans="1:25" ht="15.75" x14ac:dyDescent="0.25">
      <c r="H14" s="5" t="s">
        <v>37</v>
      </c>
      <c r="I14" s="5">
        <f>(J4*J5-1)*(J6-1)</f>
        <v>16</v>
      </c>
      <c r="J14" s="19">
        <f>J15-J9-J10</f>
        <v>18.639177777777832</v>
      </c>
      <c r="K14" s="6">
        <f t="shared" si="2"/>
        <v>1.1649486111111145</v>
      </c>
      <c r="L14" s="45"/>
      <c r="M14" s="45"/>
      <c r="N14" s="45"/>
      <c r="O14" s="45"/>
      <c r="R14" s="23" t="s">
        <v>20</v>
      </c>
      <c r="S14" s="23">
        <v>8.5577777777777779</v>
      </c>
      <c r="T14" s="22" t="s">
        <v>54</v>
      </c>
      <c r="V14" s="25">
        <v>8.5577777777777779</v>
      </c>
      <c r="W14" s="21">
        <f>V14-V13</f>
        <v>2.2044444444444453</v>
      </c>
      <c r="X14" s="21">
        <f t="shared" ref="X14:X15" si="3">V14+$K$19</f>
        <v>10.367810584811261</v>
      </c>
      <c r="Y14" t="s">
        <v>54</v>
      </c>
    </row>
    <row r="15" spans="1:25" ht="15.75" x14ac:dyDescent="0.25">
      <c r="H15" s="9" t="s">
        <v>14</v>
      </c>
      <c r="I15" s="9">
        <f>J4*J5*J6-1</f>
        <v>26</v>
      </c>
      <c r="J15" s="20">
        <f>SUMSQ(C4:E12)-K7</f>
        <v>74.299066666665794</v>
      </c>
      <c r="K15" s="46"/>
      <c r="L15" s="46"/>
      <c r="M15" s="46"/>
      <c r="N15" s="46"/>
      <c r="O15" s="46"/>
      <c r="R15" s="28" t="s">
        <v>21</v>
      </c>
      <c r="S15" s="96">
        <v>6.3533333333333326</v>
      </c>
      <c r="T15" s="22" t="s">
        <v>52</v>
      </c>
      <c r="V15" s="25">
        <v>8.9122222222222227</v>
      </c>
      <c r="W15" s="21">
        <f>V15-V14</f>
        <v>0.35444444444444478</v>
      </c>
      <c r="X15" s="21">
        <f t="shared" si="3"/>
        <v>10.722255029255706</v>
      </c>
      <c r="Y15" t="s">
        <v>54</v>
      </c>
    </row>
    <row r="16" spans="1:25" ht="15" customHeight="1" x14ac:dyDescent="0.25">
      <c r="A16" s="119" t="s">
        <v>15</v>
      </c>
      <c r="B16" s="119"/>
      <c r="C16" s="119"/>
      <c r="R16" s="28" t="s">
        <v>60</v>
      </c>
      <c r="S16" s="123">
        <v>1.8100328070334828</v>
      </c>
      <c r="T16" s="124"/>
    </row>
    <row r="18" spans="2:19" ht="15.75" x14ac:dyDescent="0.25">
      <c r="B18" s="121" t="s">
        <v>17</v>
      </c>
      <c r="C18" s="120" t="s">
        <v>18</v>
      </c>
      <c r="D18" s="120"/>
      <c r="E18" s="120"/>
      <c r="F18" s="121" t="s">
        <v>10</v>
      </c>
      <c r="G18" s="127" t="s">
        <v>57</v>
      </c>
      <c r="I18" t="s">
        <v>56</v>
      </c>
      <c r="J18" t="s">
        <v>47</v>
      </c>
      <c r="K18" s="24" t="s">
        <v>59</v>
      </c>
      <c r="L18" s="24"/>
      <c r="M18" s="24"/>
    </row>
    <row r="19" spans="2:19" ht="15.75" x14ac:dyDescent="0.25">
      <c r="B19" s="121"/>
      <c r="C19" s="10" t="s">
        <v>19</v>
      </c>
      <c r="D19" s="10" t="s">
        <v>20</v>
      </c>
      <c r="E19" s="10" t="s">
        <v>21</v>
      </c>
      <c r="F19" s="121"/>
      <c r="G19" s="127"/>
      <c r="I19" s="21">
        <f>SQRT(K14/9)</f>
        <v>0.3597759505135128</v>
      </c>
      <c r="J19">
        <v>5.0309999999999997</v>
      </c>
      <c r="K19" s="65">
        <f>I19*J19</f>
        <v>1.8100328070334828</v>
      </c>
      <c r="L19" s="25"/>
      <c r="M19" s="24"/>
      <c r="N19" s="25"/>
      <c r="O19" s="24"/>
      <c r="P19" s="24"/>
      <c r="Q19" s="26"/>
    </row>
    <row r="20" spans="2:19" ht="15.75" x14ac:dyDescent="0.25">
      <c r="B20" s="10" t="s">
        <v>22</v>
      </c>
      <c r="C20" s="10">
        <v>24.89</v>
      </c>
      <c r="D20" s="10">
        <v>22.62</v>
      </c>
      <c r="E20" s="10">
        <v>18.63</v>
      </c>
      <c r="F20" s="10">
        <f>C20+D20+E20</f>
        <v>66.14</v>
      </c>
      <c r="G20" s="23">
        <f>F20/9</f>
        <v>7.3488888888888892</v>
      </c>
      <c r="K20" s="41"/>
      <c r="L20" s="25"/>
      <c r="M20" s="25"/>
      <c r="N20" s="95"/>
      <c r="O20" s="95"/>
      <c r="P20" s="24"/>
    </row>
    <row r="21" spans="2:19" ht="15.75" x14ac:dyDescent="0.25">
      <c r="B21" s="10" t="s">
        <v>23</v>
      </c>
      <c r="C21" s="10">
        <f>F7</f>
        <v>30.73</v>
      </c>
      <c r="D21" s="10">
        <f>F8</f>
        <v>29.82</v>
      </c>
      <c r="E21" s="10">
        <v>17.5</v>
      </c>
      <c r="F21" s="10">
        <f>C21+D21+E21</f>
        <v>78.05</v>
      </c>
      <c r="G21" s="23">
        <f>F21/9</f>
        <v>8.6722222222222225</v>
      </c>
      <c r="K21" s="41"/>
      <c r="L21" s="25"/>
      <c r="M21" s="24"/>
      <c r="N21" s="25"/>
      <c r="O21" s="25"/>
      <c r="P21" s="24"/>
    </row>
    <row r="22" spans="2:19" ht="15.75" x14ac:dyDescent="0.25">
      <c r="B22" s="10" t="s">
        <v>24</v>
      </c>
      <c r="C22" s="10">
        <v>24.59</v>
      </c>
      <c r="D22" s="10">
        <v>24.58</v>
      </c>
      <c r="E22" s="10">
        <v>21.05</v>
      </c>
      <c r="F22" s="10">
        <f>C22+D22+E22</f>
        <v>70.22</v>
      </c>
      <c r="G22" s="23">
        <f>F22/9</f>
        <v>7.8022222222222224</v>
      </c>
      <c r="I22" s="21"/>
      <c r="J22" s="21"/>
      <c r="K22" s="95"/>
      <c r="L22" s="125"/>
      <c r="M22" s="125"/>
      <c r="N22" s="25"/>
      <c r="O22" s="25"/>
      <c r="P22" s="24"/>
    </row>
    <row r="23" spans="2:19" ht="15.75" x14ac:dyDescent="0.25">
      <c r="B23" s="10" t="s">
        <v>10</v>
      </c>
      <c r="C23" s="10">
        <f>C20+C21+C22</f>
        <v>80.210000000000008</v>
      </c>
      <c r="D23" s="10">
        <f>D20+D21+D22</f>
        <v>77.02</v>
      </c>
      <c r="E23" s="10">
        <f>E20+E21+E22</f>
        <v>57.179999999999993</v>
      </c>
      <c r="F23" s="10">
        <f>F20+F21+F22</f>
        <v>214.41</v>
      </c>
      <c r="G23" s="22"/>
      <c r="K23" s="25"/>
      <c r="L23" s="70"/>
      <c r="M23" s="24"/>
      <c r="N23" s="24"/>
      <c r="O23" s="24"/>
      <c r="P23" s="41"/>
      <c r="Q23" s="25"/>
      <c r="R23" s="59"/>
    </row>
    <row r="24" spans="2:19" ht="15.75" x14ac:dyDescent="0.25">
      <c r="B24" s="28" t="s">
        <v>45</v>
      </c>
      <c r="C24" s="23">
        <f>C23/9</f>
        <v>8.9122222222222227</v>
      </c>
      <c r="D24" s="23">
        <f>D23/9</f>
        <v>8.5577777777777779</v>
      </c>
      <c r="E24" s="23">
        <f>E23/9</f>
        <v>6.3533333333333326</v>
      </c>
      <c r="F24" s="22"/>
      <c r="G24" s="22"/>
      <c r="I24" s="24"/>
      <c r="J24" s="24"/>
      <c r="K24" s="25"/>
      <c r="L24" s="25"/>
      <c r="M24" s="24"/>
      <c r="N24" s="24"/>
      <c r="O24" s="24"/>
      <c r="P24" s="41"/>
      <c r="Q24" s="25"/>
      <c r="R24" s="59"/>
      <c r="S24" s="29"/>
    </row>
    <row r="25" spans="2:19" ht="15.75" x14ac:dyDescent="0.25">
      <c r="K25" s="27"/>
      <c r="L25" s="70"/>
      <c r="M25" s="24"/>
      <c r="P25" s="41"/>
      <c r="Q25" s="25"/>
      <c r="R25" s="59"/>
    </row>
    <row r="26" spans="2:19" ht="15.75" x14ac:dyDescent="0.25">
      <c r="K26" s="27"/>
      <c r="L26" s="24"/>
      <c r="M26" s="24"/>
    </row>
  </sheetData>
  <sortState ref="V13:V15">
    <sortCondition ref="V13"/>
  </sortState>
  <mergeCells count="10">
    <mergeCell ref="S12:T12"/>
    <mergeCell ref="S16:T16"/>
    <mergeCell ref="L22:M22"/>
    <mergeCell ref="H7:I7"/>
    <mergeCell ref="G18:G19"/>
    <mergeCell ref="B1:G2"/>
    <mergeCell ref="A16:C16"/>
    <mergeCell ref="C18:E18"/>
    <mergeCell ref="B18:B19"/>
    <mergeCell ref="F18:F19"/>
  </mergeCells>
  <phoneticPr fontId="3" type="noConversion"/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W53"/>
  <sheetViews>
    <sheetView topLeftCell="A35" zoomScale="80" zoomScaleNormal="80" workbookViewId="0">
      <selection activeCell="K58" sqref="K58"/>
    </sheetView>
  </sheetViews>
  <sheetFormatPr defaultRowHeight="15" x14ac:dyDescent="0.25"/>
  <cols>
    <col min="7" max="7" width="44" customWidth="1"/>
    <col min="8" max="8" width="9.5703125" bestFit="1" customWidth="1"/>
    <col min="12" max="12" width="7.5703125" customWidth="1"/>
    <col min="13" max="13" width="11" customWidth="1"/>
  </cols>
  <sheetData>
    <row r="2" spans="2:23" x14ac:dyDescent="0.25">
      <c r="B2" s="132" t="s">
        <v>69</v>
      </c>
      <c r="C2" s="132"/>
      <c r="D2" s="132"/>
      <c r="E2" s="132"/>
      <c r="F2" s="132"/>
      <c r="G2" s="132"/>
    </row>
    <row r="4" spans="2:23" ht="15.75" x14ac:dyDescent="0.25">
      <c r="B4" s="118" t="s">
        <v>68</v>
      </c>
      <c r="C4" s="118" t="s">
        <v>49</v>
      </c>
      <c r="D4" s="118"/>
      <c r="E4" s="118"/>
      <c r="F4" s="118"/>
      <c r="G4" s="118"/>
      <c r="H4" s="118"/>
      <c r="I4" s="118"/>
      <c r="J4" s="118"/>
      <c r="K4" s="118"/>
      <c r="M4" s="132" t="s">
        <v>68</v>
      </c>
      <c r="N4" s="159" t="s">
        <v>71</v>
      </c>
      <c r="O4" s="159"/>
      <c r="P4" s="159"/>
      <c r="Q4" s="159"/>
      <c r="R4" s="159"/>
      <c r="S4" s="159"/>
      <c r="T4" s="159"/>
      <c r="U4" s="159"/>
      <c r="V4" s="159"/>
    </row>
    <row r="5" spans="2:23" ht="15.75" x14ac:dyDescent="0.25">
      <c r="B5" s="118"/>
      <c r="C5" s="1" t="s">
        <v>1</v>
      </c>
      <c r="D5" s="1" t="s">
        <v>2</v>
      </c>
      <c r="E5" s="1" t="s">
        <v>3</v>
      </c>
      <c r="F5" s="1" t="s">
        <v>4</v>
      </c>
      <c r="G5" s="1" t="s">
        <v>5</v>
      </c>
      <c r="H5" s="1" t="s">
        <v>6</v>
      </c>
      <c r="I5" s="1" t="s">
        <v>7</v>
      </c>
      <c r="J5" s="1" t="s">
        <v>8</v>
      </c>
      <c r="K5" s="1" t="s">
        <v>9</v>
      </c>
      <c r="M5" s="132"/>
      <c r="N5" t="s">
        <v>1</v>
      </c>
      <c r="O5" t="s">
        <v>2</v>
      </c>
      <c r="P5" t="s">
        <v>3</v>
      </c>
      <c r="Q5" t="s">
        <v>4</v>
      </c>
      <c r="R5" t="s">
        <v>5</v>
      </c>
      <c r="S5" t="s">
        <v>6</v>
      </c>
      <c r="T5" t="s">
        <v>7</v>
      </c>
      <c r="U5" t="s">
        <v>8</v>
      </c>
      <c r="V5" t="s">
        <v>9</v>
      </c>
    </row>
    <row r="6" spans="2:23" ht="15.75" x14ac:dyDescent="0.25">
      <c r="B6" s="90">
        <v>1</v>
      </c>
      <c r="C6" s="1">
        <v>2</v>
      </c>
      <c r="D6" s="1">
        <v>3</v>
      </c>
      <c r="E6" s="1">
        <v>3</v>
      </c>
      <c r="F6" s="1">
        <v>3</v>
      </c>
      <c r="G6" s="1">
        <v>2</v>
      </c>
      <c r="H6" s="1">
        <v>2</v>
      </c>
      <c r="I6" s="1">
        <v>3</v>
      </c>
      <c r="J6" s="1">
        <v>3</v>
      </c>
      <c r="K6" s="1">
        <v>2</v>
      </c>
      <c r="M6">
        <v>1</v>
      </c>
      <c r="N6">
        <v>2.5</v>
      </c>
      <c r="O6">
        <v>7</v>
      </c>
      <c r="P6">
        <v>7</v>
      </c>
      <c r="Q6">
        <v>7</v>
      </c>
      <c r="R6">
        <v>2.5</v>
      </c>
      <c r="S6">
        <v>2.5</v>
      </c>
      <c r="T6">
        <v>7</v>
      </c>
      <c r="U6">
        <v>7</v>
      </c>
      <c r="V6">
        <v>2.5</v>
      </c>
      <c r="W6">
        <f>SUM(N6:V6)</f>
        <v>45</v>
      </c>
    </row>
    <row r="7" spans="2:23" ht="15.75" x14ac:dyDescent="0.25">
      <c r="B7" s="1">
        <v>2</v>
      </c>
      <c r="C7" s="1">
        <v>2</v>
      </c>
      <c r="D7" s="1">
        <v>2</v>
      </c>
      <c r="E7" s="1">
        <v>3</v>
      </c>
      <c r="F7" s="1">
        <v>3</v>
      </c>
      <c r="G7" s="1">
        <v>5</v>
      </c>
      <c r="H7" s="1">
        <v>2</v>
      </c>
      <c r="I7" s="1">
        <v>5</v>
      </c>
      <c r="J7" s="1">
        <v>5</v>
      </c>
      <c r="K7" s="1">
        <v>5</v>
      </c>
      <c r="M7">
        <v>2</v>
      </c>
      <c r="N7">
        <v>2</v>
      </c>
      <c r="O7">
        <v>2</v>
      </c>
      <c r="P7">
        <v>4.5</v>
      </c>
      <c r="Q7">
        <v>4.5</v>
      </c>
      <c r="R7">
        <v>7.5</v>
      </c>
      <c r="S7">
        <v>2</v>
      </c>
      <c r="T7">
        <v>7.5</v>
      </c>
      <c r="U7">
        <v>7.5</v>
      </c>
      <c r="V7">
        <v>7.5</v>
      </c>
      <c r="W7">
        <f t="shared" ref="W7:W35" si="0">SUM(N7:V7)</f>
        <v>45</v>
      </c>
    </row>
    <row r="8" spans="2:23" ht="15.75" x14ac:dyDescent="0.25">
      <c r="B8" s="1">
        <v>3</v>
      </c>
      <c r="C8" s="1">
        <v>2</v>
      </c>
      <c r="D8" s="1">
        <v>4</v>
      </c>
      <c r="E8" s="1">
        <v>2</v>
      </c>
      <c r="F8" s="1">
        <v>4</v>
      </c>
      <c r="G8" s="1">
        <v>2</v>
      </c>
      <c r="H8" s="1">
        <v>4</v>
      </c>
      <c r="I8" s="1">
        <v>2</v>
      </c>
      <c r="J8" s="1">
        <v>3</v>
      </c>
      <c r="K8" s="1">
        <v>3</v>
      </c>
      <c r="M8">
        <v>3</v>
      </c>
      <c r="N8">
        <v>2.5</v>
      </c>
      <c r="O8">
        <v>8</v>
      </c>
      <c r="P8">
        <v>2.5</v>
      </c>
      <c r="Q8">
        <v>8</v>
      </c>
      <c r="R8">
        <v>2.5</v>
      </c>
      <c r="S8">
        <v>8</v>
      </c>
      <c r="T8">
        <v>2.5</v>
      </c>
      <c r="U8">
        <v>5.5</v>
      </c>
      <c r="V8">
        <v>5.5</v>
      </c>
      <c r="W8">
        <f t="shared" si="0"/>
        <v>45</v>
      </c>
    </row>
    <row r="9" spans="2:23" ht="15.75" x14ac:dyDescent="0.25">
      <c r="B9" s="1">
        <v>4</v>
      </c>
      <c r="C9" s="1">
        <v>2</v>
      </c>
      <c r="D9" s="1">
        <v>3</v>
      </c>
      <c r="E9" s="1">
        <v>3</v>
      </c>
      <c r="F9" s="1">
        <v>2</v>
      </c>
      <c r="G9" s="1">
        <v>3</v>
      </c>
      <c r="H9" s="1">
        <v>2</v>
      </c>
      <c r="I9" s="1">
        <v>4</v>
      </c>
      <c r="J9" s="1">
        <v>3</v>
      </c>
      <c r="K9" s="1">
        <v>4</v>
      </c>
      <c r="M9">
        <v>4</v>
      </c>
      <c r="N9">
        <v>2</v>
      </c>
      <c r="O9">
        <v>5.5</v>
      </c>
      <c r="P9">
        <v>5.5</v>
      </c>
      <c r="Q9">
        <v>2</v>
      </c>
      <c r="R9">
        <v>5.5</v>
      </c>
      <c r="S9">
        <v>2</v>
      </c>
      <c r="T9">
        <v>8.5</v>
      </c>
      <c r="U9">
        <v>5.5</v>
      </c>
      <c r="V9">
        <v>8.5</v>
      </c>
      <c r="W9">
        <f t="shared" si="0"/>
        <v>45</v>
      </c>
    </row>
    <row r="10" spans="2:23" ht="15.75" x14ac:dyDescent="0.25">
      <c r="B10" s="1">
        <v>5</v>
      </c>
      <c r="C10" s="1">
        <v>2</v>
      </c>
      <c r="D10" s="1">
        <v>3</v>
      </c>
      <c r="E10" s="1">
        <v>4</v>
      </c>
      <c r="F10" s="1">
        <v>4</v>
      </c>
      <c r="G10" s="1">
        <v>3</v>
      </c>
      <c r="H10" s="1">
        <v>1</v>
      </c>
      <c r="I10" s="1">
        <v>3</v>
      </c>
      <c r="J10" s="1">
        <v>5</v>
      </c>
      <c r="K10" s="1">
        <v>1</v>
      </c>
      <c r="M10">
        <v>5</v>
      </c>
      <c r="N10">
        <v>3</v>
      </c>
      <c r="O10">
        <v>5</v>
      </c>
      <c r="P10">
        <v>7.5</v>
      </c>
      <c r="Q10">
        <v>7.5</v>
      </c>
      <c r="R10">
        <v>5</v>
      </c>
      <c r="S10">
        <v>1.5</v>
      </c>
      <c r="T10">
        <v>5</v>
      </c>
      <c r="U10">
        <v>9</v>
      </c>
      <c r="V10">
        <v>1.5</v>
      </c>
      <c r="W10">
        <f t="shared" si="0"/>
        <v>45</v>
      </c>
    </row>
    <row r="11" spans="2:23" ht="15.75" x14ac:dyDescent="0.25">
      <c r="B11" s="1">
        <v>6</v>
      </c>
      <c r="C11" s="1">
        <v>2</v>
      </c>
      <c r="D11" s="1">
        <v>3</v>
      </c>
      <c r="E11" s="1">
        <v>3</v>
      </c>
      <c r="F11" s="1">
        <v>2</v>
      </c>
      <c r="G11" s="1">
        <v>3</v>
      </c>
      <c r="H11" s="1">
        <v>3</v>
      </c>
      <c r="I11" s="1">
        <v>2</v>
      </c>
      <c r="J11" s="1">
        <v>2</v>
      </c>
      <c r="K11" s="1">
        <v>2</v>
      </c>
      <c r="M11">
        <v>6</v>
      </c>
      <c r="N11">
        <v>3</v>
      </c>
      <c r="O11">
        <v>7.5</v>
      </c>
      <c r="P11">
        <v>7.5</v>
      </c>
      <c r="Q11">
        <v>3</v>
      </c>
      <c r="R11">
        <v>7.5</v>
      </c>
      <c r="S11">
        <v>7.5</v>
      </c>
      <c r="T11">
        <v>3</v>
      </c>
      <c r="U11">
        <v>3</v>
      </c>
      <c r="V11">
        <v>3</v>
      </c>
      <c r="W11">
        <f t="shared" si="0"/>
        <v>45</v>
      </c>
    </row>
    <row r="12" spans="2:23" ht="15.75" x14ac:dyDescent="0.25">
      <c r="B12" s="1">
        <v>7</v>
      </c>
      <c r="C12" s="1">
        <v>2</v>
      </c>
      <c r="D12" s="1">
        <v>3</v>
      </c>
      <c r="E12" s="1">
        <v>3</v>
      </c>
      <c r="F12" s="1">
        <v>2</v>
      </c>
      <c r="G12" s="1">
        <v>2</v>
      </c>
      <c r="H12" s="1">
        <v>3</v>
      </c>
      <c r="I12" s="1">
        <v>4</v>
      </c>
      <c r="J12" s="1">
        <v>3</v>
      </c>
      <c r="K12" s="1">
        <v>3</v>
      </c>
      <c r="M12">
        <v>7</v>
      </c>
      <c r="N12">
        <v>2</v>
      </c>
      <c r="O12">
        <v>6</v>
      </c>
      <c r="P12">
        <v>6</v>
      </c>
      <c r="Q12">
        <v>2</v>
      </c>
      <c r="R12">
        <v>2</v>
      </c>
      <c r="S12">
        <v>6</v>
      </c>
      <c r="T12">
        <v>9</v>
      </c>
      <c r="U12">
        <v>6</v>
      </c>
      <c r="V12">
        <v>6</v>
      </c>
      <c r="W12">
        <f t="shared" si="0"/>
        <v>45</v>
      </c>
    </row>
    <row r="13" spans="2:23" ht="15.75" x14ac:dyDescent="0.25">
      <c r="B13" s="1">
        <v>8</v>
      </c>
      <c r="C13" s="1">
        <v>1</v>
      </c>
      <c r="D13" s="1">
        <v>2</v>
      </c>
      <c r="E13" s="1">
        <v>2</v>
      </c>
      <c r="F13" s="1">
        <v>2</v>
      </c>
      <c r="G13" s="1">
        <v>2</v>
      </c>
      <c r="H13" s="1">
        <v>3</v>
      </c>
      <c r="I13" s="1">
        <v>3</v>
      </c>
      <c r="J13" s="1">
        <v>2</v>
      </c>
      <c r="K13" s="1">
        <v>2</v>
      </c>
      <c r="M13">
        <v>8</v>
      </c>
      <c r="N13">
        <v>1</v>
      </c>
      <c r="O13">
        <v>4.5</v>
      </c>
      <c r="P13">
        <v>4.5</v>
      </c>
      <c r="Q13">
        <v>4.5</v>
      </c>
      <c r="R13">
        <v>4.5</v>
      </c>
      <c r="S13">
        <v>8.5</v>
      </c>
      <c r="T13">
        <v>8.5</v>
      </c>
      <c r="U13">
        <v>4.5</v>
      </c>
      <c r="V13">
        <v>4.5</v>
      </c>
      <c r="W13">
        <f t="shared" si="0"/>
        <v>45</v>
      </c>
    </row>
    <row r="14" spans="2:23" ht="15.75" x14ac:dyDescent="0.25">
      <c r="B14" s="1">
        <v>9</v>
      </c>
      <c r="C14" s="1">
        <v>1</v>
      </c>
      <c r="D14" s="1">
        <v>2</v>
      </c>
      <c r="E14" s="1">
        <v>3</v>
      </c>
      <c r="F14" s="1">
        <v>3</v>
      </c>
      <c r="G14" s="1">
        <v>3</v>
      </c>
      <c r="H14" s="1">
        <v>3</v>
      </c>
      <c r="I14" s="1">
        <v>3</v>
      </c>
      <c r="J14" s="1">
        <v>3</v>
      </c>
      <c r="K14" s="1">
        <v>4</v>
      </c>
      <c r="M14">
        <v>9</v>
      </c>
      <c r="N14">
        <v>1</v>
      </c>
      <c r="O14">
        <v>2</v>
      </c>
      <c r="P14">
        <v>5.5</v>
      </c>
      <c r="Q14">
        <v>5.5</v>
      </c>
      <c r="R14">
        <v>5.5</v>
      </c>
      <c r="S14">
        <v>5.5</v>
      </c>
      <c r="T14">
        <v>5.5</v>
      </c>
      <c r="U14">
        <v>5.5</v>
      </c>
      <c r="V14">
        <v>9</v>
      </c>
      <c r="W14">
        <f t="shared" si="0"/>
        <v>45</v>
      </c>
    </row>
    <row r="15" spans="2:23" ht="15.75" x14ac:dyDescent="0.25">
      <c r="B15" s="1">
        <v>10</v>
      </c>
      <c r="C15" s="1">
        <v>1</v>
      </c>
      <c r="D15" s="1">
        <v>2</v>
      </c>
      <c r="E15" s="1">
        <v>1</v>
      </c>
      <c r="F15" s="1">
        <v>2</v>
      </c>
      <c r="G15" s="1">
        <v>1</v>
      </c>
      <c r="H15" s="1">
        <v>1</v>
      </c>
      <c r="I15" s="1">
        <v>2</v>
      </c>
      <c r="J15" s="1">
        <v>2</v>
      </c>
      <c r="K15" s="1">
        <v>2</v>
      </c>
      <c r="M15">
        <v>10</v>
      </c>
      <c r="N15">
        <v>2.5</v>
      </c>
      <c r="O15">
        <v>7</v>
      </c>
      <c r="P15">
        <v>2.5</v>
      </c>
      <c r="Q15">
        <v>7</v>
      </c>
      <c r="R15">
        <v>2.5</v>
      </c>
      <c r="S15">
        <v>2.5</v>
      </c>
      <c r="T15">
        <v>7</v>
      </c>
      <c r="U15">
        <v>7</v>
      </c>
      <c r="V15">
        <v>7</v>
      </c>
      <c r="W15">
        <f t="shared" si="0"/>
        <v>45</v>
      </c>
    </row>
    <row r="16" spans="2:23" ht="15.75" x14ac:dyDescent="0.25">
      <c r="B16" s="1">
        <v>11</v>
      </c>
      <c r="C16" s="1">
        <v>4</v>
      </c>
      <c r="D16" s="1">
        <v>3</v>
      </c>
      <c r="E16" s="1">
        <v>3</v>
      </c>
      <c r="F16" s="1">
        <v>4</v>
      </c>
      <c r="G16" s="1">
        <v>3</v>
      </c>
      <c r="H16" s="1">
        <v>3</v>
      </c>
      <c r="I16" s="1">
        <v>3</v>
      </c>
      <c r="J16" s="1">
        <v>3</v>
      </c>
      <c r="K16" s="1">
        <v>3</v>
      </c>
      <c r="M16">
        <v>11</v>
      </c>
      <c r="N16">
        <v>8.5</v>
      </c>
      <c r="O16">
        <v>4</v>
      </c>
      <c r="P16">
        <v>4</v>
      </c>
      <c r="Q16">
        <v>8.5</v>
      </c>
      <c r="R16">
        <v>4</v>
      </c>
      <c r="S16">
        <v>4</v>
      </c>
      <c r="T16">
        <v>4</v>
      </c>
      <c r="U16">
        <v>4</v>
      </c>
      <c r="V16">
        <v>4</v>
      </c>
      <c r="W16">
        <f t="shared" si="0"/>
        <v>45</v>
      </c>
    </row>
    <row r="17" spans="2:23" ht="15.75" x14ac:dyDescent="0.25">
      <c r="B17" s="1">
        <v>12</v>
      </c>
      <c r="C17" s="1">
        <v>4</v>
      </c>
      <c r="D17" s="1">
        <v>2</v>
      </c>
      <c r="E17" s="1">
        <v>4</v>
      </c>
      <c r="F17" s="1">
        <v>3</v>
      </c>
      <c r="G17" s="1">
        <v>5</v>
      </c>
      <c r="H17" s="1">
        <v>4</v>
      </c>
      <c r="I17" s="1">
        <v>4</v>
      </c>
      <c r="J17" s="1">
        <v>5</v>
      </c>
      <c r="K17" s="1">
        <v>4</v>
      </c>
      <c r="M17">
        <v>12</v>
      </c>
      <c r="N17">
        <v>5</v>
      </c>
      <c r="O17">
        <v>1</v>
      </c>
      <c r="P17">
        <v>5</v>
      </c>
      <c r="Q17">
        <v>2</v>
      </c>
      <c r="R17">
        <v>8.5</v>
      </c>
      <c r="S17">
        <v>5</v>
      </c>
      <c r="T17">
        <v>5</v>
      </c>
      <c r="U17">
        <v>8.5</v>
      </c>
      <c r="V17">
        <v>5</v>
      </c>
      <c r="W17">
        <f t="shared" si="0"/>
        <v>45</v>
      </c>
    </row>
    <row r="18" spans="2:23" ht="15.75" x14ac:dyDescent="0.25">
      <c r="B18" s="1">
        <v>13</v>
      </c>
      <c r="C18" s="1">
        <v>4</v>
      </c>
      <c r="D18" s="1">
        <v>2</v>
      </c>
      <c r="E18" s="1">
        <v>4</v>
      </c>
      <c r="F18" s="1">
        <v>4</v>
      </c>
      <c r="G18" s="1">
        <v>4</v>
      </c>
      <c r="H18" s="1">
        <v>2</v>
      </c>
      <c r="I18" s="1">
        <v>4</v>
      </c>
      <c r="J18" s="1">
        <v>4</v>
      </c>
      <c r="K18" s="1">
        <v>4</v>
      </c>
      <c r="M18">
        <v>13</v>
      </c>
      <c r="N18">
        <v>6</v>
      </c>
      <c r="O18">
        <v>1.5</v>
      </c>
      <c r="P18">
        <v>6</v>
      </c>
      <c r="Q18">
        <v>6</v>
      </c>
      <c r="R18">
        <v>6</v>
      </c>
      <c r="S18">
        <v>1.5</v>
      </c>
      <c r="T18">
        <v>6</v>
      </c>
      <c r="U18">
        <v>6</v>
      </c>
      <c r="V18">
        <v>6</v>
      </c>
      <c r="W18">
        <f t="shared" si="0"/>
        <v>45</v>
      </c>
    </row>
    <row r="19" spans="2:23" ht="15.75" x14ac:dyDescent="0.25">
      <c r="B19" s="1">
        <v>14</v>
      </c>
      <c r="C19" s="1">
        <v>4</v>
      </c>
      <c r="D19" s="1">
        <v>2</v>
      </c>
      <c r="E19" s="1">
        <v>3</v>
      </c>
      <c r="F19" s="1">
        <v>2</v>
      </c>
      <c r="G19" s="1">
        <v>2</v>
      </c>
      <c r="H19" s="1">
        <v>1</v>
      </c>
      <c r="I19" s="1">
        <v>1</v>
      </c>
      <c r="J19" s="1">
        <v>2</v>
      </c>
      <c r="K19" s="1">
        <v>5</v>
      </c>
      <c r="M19">
        <v>14</v>
      </c>
      <c r="N19">
        <v>8</v>
      </c>
      <c r="O19">
        <v>4.5</v>
      </c>
      <c r="P19">
        <v>7</v>
      </c>
      <c r="Q19">
        <v>4.5</v>
      </c>
      <c r="R19">
        <v>4.5</v>
      </c>
      <c r="S19">
        <v>1.5</v>
      </c>
      <c r="T19">
        <v>1.5</v>
      </c>
      <c r="U19">
        <v>4.5</v>
      </c>
      <c r="V19">
        <v>9</v>
      </c>
      <c r="W19">
        <f t="shared" si="0"/>
        <v>45</v>
      </c>
    </row>
    <row r="20" spans="2:23" ht="15.75" x14ac:dyDescent="0.25">
      <c r="B20" s="1">
        <v>15</v>
      </c>
      <c r="C20" s="1">
        <v>4</v>
      </c>
      <c r="D20" s="1">
        <v>4</v>
      </c>
      <c r="E20" s="1">
        <v>3</v>
      </c>
      <c r="F20" s="1">
        <v>3</v>
      </c>
      <c r="G20" s="1">
        <v>4</v>
      </c>
      <c r="H20" s="1">
        <v>4</v>
      </c>
      <c r="I20" s="1">
        <v>3</v>
      </c>
      <c r="J20" s="1">
        <v>3</v>
      </c>
      <c r="K20" s="1">
        <v>4</v>
      </c>
      <c r="M20">
        <v>15</v>
      </c>
      <c r="N20">
        <v>7</v>
      </c>
      <c r="O20">
        <v>7</v>
      </c>
      <c r="P20">
        <v>2.5</v>
      </c>
      <c r="Q20">
        <v>2.5</v>
      </c>
      <c r="R20">
        <v>7</v>
      </c>
      <c r="S20">
        <v>7</v>
      </c>
      <c r="T20">
        <v>2.5</v>
      </c>
      <c r="U20">
        <v>2.5</v>
      </c>
      <c r="V20">
        <v>7</v>
      </c>
      <c r="W20">
        <f t="shared" si="0"/>
        <v>45</v>
      </c>
    </row>
    <row r="21" spans="2:23" ht="15.75" x14ac:dyDescent="0.25">
      <c r="B21" s="1">
        <v>16</v>
      </c>
      <c r="C21" s="1">
        <v>4</v>
      </c>
      <c r="D21" s="1">
        <v>4</v>
      </c>
      <c r="E21" s="1">
        <v>4</v>
      </c>
      <c r="F21" s="1">
        <v>2</v>
      </c>
      <c r="G21" s="1">
        <v>2</v>
      </c>
      <c r="H21" s="1">
        <v>4</v>
      </c>
      <c r="I21" s="1">
        <v>2</v>
      </c>
      <c r="J21" s="1">
        <v>1</v>
      </c>
      <c r="K21" s="1">
        <v>2</v>
      </c>
      <c r="M21">
        <v>16</v>
      </c>
      <c r="N21">
        <v>7.5</v>
      </c>
      <c r="O21">
        <v>7.5</v>
      </c>
      <c r="P21">
        <v>7.5</v>
      </c>
      <c r="Q21">
        <v>3.5</v>
      </c>
      <c r="R21">
        <v>3.5</v>
      </c>
      <c r="S21">
        <v>7.5</v>
      </c>
      <c r="T21">
        <v>3.5</v>
      </c>
      <c r="U21">
        <v>1</v>
      </c>
      <c r="V21">
        <v>3.5</v>
      </c>
      <c r="W21">
        <f t="shared" si="0"/>
        <v>45</v>
      </c>
    </row>
    <row r="22" spans="2:23" ht="15.75" x14ac:dyDescent="0.25">
      <c r="B22" s="1">
        <v>17</v>
      </c>
      <c r="C22" s="1">
        <v>3</v>
      </c>
      <c r="D22" s="1">
        <v>2</v>
      </c>
      <c r="E22" s="1">
        <v>3</v>
      </c>
      <c r="F22" s="1">
        <v>4</v>
      </c>
      <c r="G22" s="1">
        <v>3</v>
      </c>
      <c r="H22" s="1">
        <v>3</v>
      </c>
      <c r="I22" s="1">
        <v>5</v>
      </c>
      <c r="J22" s="1">
        <v>3</v>
      </c>
      <c r="K22" s="1">
        <v>4</v>
      </c>
      <c r="M22">
        <v>17</v>
      </c>
      <c r="N22">
        <v>4</v>
      </c>
      <c r="O22">
        <v>1</v>
      </c>
      <c r="P22">
        <v>4</v>
      </c>
      <c r="Q22">
        <v>7.5</v>
      </c>
      <c r="R22">
        <v>4</v>
      </c>
      <c r="S22">
        <v>4</v>
      </c>
      <c r="T22">
        <v>9</v>
      </c>
      <c r="U22">
        <v>4</v>
      </c>
      <c r="V22">
        <v>7.5</v>
      </c>
      <c r="W22">
        <f t="shared" si="0"/>
        <v>45</v>
      </c>
    </row>
    <row r="23" spans="2:23" ht="15.75" x14ac:dyDescent="0.25">
      <c r="B23" s="1">
        <v>18</v>
      </c>
      <c r="C23" s="1">
        <v>3</v>
      </c>
      <c r="D23" s="1">
        <v>4</v>
      </c>
      <c r="E23" s="1">
        <v>4</v>
      </c>
      <c r="F23" s="1">
        <v>5</v>
      </c>
      <c r="G23" s="1">
        <v>4</v>
      </c>
      <c r="H23" s="1">
        <v>3</v>
      </c>
      <c r="I23" s="1">
        <v>3</v>
      </c>
      <c r="J23" s="1">
        <v>4</v>
      </c>
      <c r="K23" s="1">
        <v>3</v>
      </c>
      <c r="M23">
        <v>18</v>
      </c>
      <c r="N23">
        <v>2.5</v>
      </c>
      <c r="O23">
        <v>6.5</v>
      </c>
      <c r="P23">
        <v>6.5</v>
      </c>
      <c r="Q23">
        <v>9</v>
      </c>
      <c r="R23">
        <v>6.5</v>
      </c>
      <c r="S23">
        <v>2.5</v>
      </c>
      <c r="T23">
        <v>2.5</v>
      </c>
      <c r="U23">
        <v>6.5</v>
      </c>
      <c r="V23">
        <v>2.5</v>
      </c>
      <c r="W23">
        <f t="shared" si="0"/>
        <v>45</v>
      </c>
    </row>
    <row r="24" spans="2:23" ht="15.75" x14ac:dyDescent="0.25">
      <c r="B24" s="1">
        <v>19</v>
      </c>
      <c r="C24" s="1">
        <v>3</v>
      </c>
      <c r="D24" s="1">
        <v>4</v>
      </c>
      <c r="E24" s="1">
        <v>4</v>
      </c>
      <c r="F24" s="1">
        <v>4</v>
      </c>
      <c r="G24" s="1">
        <v>3</v>
      </c>
      <c r="H24" s="1">
        <v>4</v>
      </c>
      <c r="I24" s="1">
        <v>4</v>
      </c>
      <c r="J24" s="1">
        <v>3</v>
      </c>
      <c r="K24" s="1">
        <v>3</v>
      </c>
      <c r="M24">
        <v>19</v>
      </c>
      <c r="N24">
        <v>2.5</v>
      </c>
      <c r="O24">
        <v>7</v>
      </c>
      <c r="P24">
        <v>7</v>
      </c>
      <c r="Q24">
        <v>7</v>
      </c>
      <c r="R24">
        <v>2.5</v>
      </c>
      <c r="S24">
        <v>7</v>
      </c>
      <c r="T24">
        <v>7</v>
      </c>
      <c r="U24">
        <v>2.5</v>
      </c>
      <c r="V24">
        <v>2.5</v>
      </c>
      <c r="W24">
        <f t="shared" si="0"/>
        <v>45</v>
      </c>
    </row>
    <row r="25" spans="2:23" ht="15.75" x14ac:dyDescent="0.25">
      <c r="B25" s="1">
        <v>20</v>
      </c>
      <c r="C25" s="1">
        <v>3</v>
      </c>
      <c r="D25" s="1">
        <v>3</v>
      </c>
      <c r="E25" s="1">
        <v>2</v>
      </c>
      <c r="F25" s="1">
        <v>2</v>
      </c>
      <c r="G25" s="1">
        <v>3</v>
      </c>
      <c r="H25" s="1">
        <v>3</v>
      </c>
      <c r="I25" s="1">
        <v>3</v>
      </c>
      <c r="J25" s="1">
        <v>3</v>
      </c>
      <c r="K25" s="1">
        <v>3</v>
      </c>
      <c r="M25">
        <v>20</v>
      </c>
      <c r="N25">
        <v>6</v>
      </c>
      <c r="O25">
        <v>6</v>
      </c>
      <c r="P25">
        <v>1.5</v>
      </c>
      <c r="Q25">
        <v>1.5</v>
      </c>
      <c r="R25">
        <v>6</v>
      </c>
      <c r="S25">
        <v>6</v>
      </c>
      <c r="T25">
        <v>6</v>
      </c>
      <c r="U25">
        <v>6</v>
      </c>
      <c r="V25">
        <v>6</v>
      </c>
      <c r="W25">
        <f t="shared" si="0"/>
        <v>45</v>
      </c>
    </row>
    <row r="26" spans="2:23" ht="15.75" x14ac:dyDescent="0.25">
      <c r="B26" s="1">
        <v>21</v>
      </c>
      <c r="C26" s="1">
        <v>3</v>
      </c>
      <c r="D26" s="1">
        <v>2</v>
      </c>
      <c r="E26" s="1">
        <v>3</v>
      </c>
      <c r="F26" s="1">
        <v>3</v>
      </c>
      <c r="G26" s="1">
        <v>3</v>
      </c>
      <c r="H26" s="1">
        <v>3</v>
      </c>
      <c r="I26" s="1">
        <v>2</v>
      </c>
      <c r="J26" s="1">
        <v>3</v>
      </c>
      <c r="K26" s="1">
        <v>3</v>
      </c>
      <c r="M26">
        <v>21</v>
      </c>
      <c r="N26">
        <v>6</v>
      </c>
      <c r="O26">
        <v>1.5</v>
      </c>
      <c r="P26">
        <v>6</v>
      </c>
      <c r="Q26">
        <v>6</v>
      </c>
      <c r="R26">
        <v>6</v>
      </c>
      <c r="S26">
        <v>6</v>
      </c>
      <c r="T26">
        <v>1.5</v>
      </c>
      <c r="U26">
        <v>6</v>
      </c>
      <c r="V26">
        <v>6</v>
      </c>
      <c r="W26">
        <f t="shared" si="0"/>
        <v>45</v>
      </c>
    </row>
    <row r="27" spans="2:23" ht="15.75" x14ac:dyDescent="0.25">
      <c r="B27" s="1">
        <v>22</v>
      </c>
      <c r="C27" s="1">
        <v>3</v>
      </c>
      <c r="D27" s="1">
        <v>3</v>
      </c>
      <c r="E27" s="1">
        <v>2</v>
      </c>
      <c r="F27" s="1">
        <v>4</v>
      </c>
      <c r="G27" s="1">
        <v>3</v>
      </c>
      <c r="H27" s="1">
        <v>4</v>
      </c>
      <c r="I27" s="1">
        <v>2</v>
      </c>
      <c r="J27" s="1">
        <v>2</v>
      </c>
      <c r="K27" s="1">
        <v>3</v>
      </c>
      <c r="M27">
        <v>22</v>
      </c>
      <c r="N27">
        <v>5.5</v>
      </c>
      <c r="O27">
        <v>5.5</v>
      </c>
      <c r="P27">
        <v>2</v>
      </c>
      <c r="Q27">
        <v>8.5</v>
      </c>
      <c r="R27">
        <v>5.5</v>
      </c>
      <c r="S27">
        <v>8.5</v>
      </c>
      <c r="T27">
        <v>2</v>
      </c>
      <c r="U27">
        <v>2</v>
      </c>
      <c r="V27">
        <v>5.5</v>
      </c>
      <c r="W27">
        <f t="shared" si="0"/>
        <v>45</v>
      </c>
    </row>
    <row r="28" spans="2:23" ht="15.75" x14ac:dyDescent="0.25">
      <c r="B28" s="1">
        <v>23</v>
      </c>
      <c r="C28" s="1">
        <v>3</v>
      </c>
      <c r="D28" s="1">
        <v>2</v>
      </c>
      <c r="E28" s="1">
        <v>3</v>
      </c>
      <c r="F28" s="1">
        <v>2</v>
      </c>
      <c r="G28" s="1">
        <v>2</v>
      </c>
      <c r="H28" s="1">
        <v>2</v>
      </c>
      <c r="I28" s="1">
        <v>2</v>
      </c>
      <c r="J28" s="1">
        <v>3</v>
      </c>
      <c r="K28" s="1">
        <v>3</v>
      </c>
      <c r="M28">
        <v>23</v>
      </c>
      <c r="N28">
        <v>7.5</v>
      </c>
      <c r="O28">
        <v>3</v>
      </c>
      <c r="P28">
        <v>7.5</v>
      </c>
      <c r="Q28">
        <v>3</v>
      </c>
      <c r="R28">
        <v>3</v>
      </c>
      <c r="S28">
        <v>3</v>
      </c>
      <c r="T28">
        <v>3</v>
      </c>
      <c r="U28">
        <v>7.5</v>
      </c>
      <c r="V28">
        <v>7.5</v>
      </c>
      <c r="W28">
        <f t="shared" si="0"/>
        <v>45</v>
      </c>
    </row>
    <row r="29" spans="2:23" ht="15.75" x14ac:dyDescent="0.25">
      <c r="B29" s="1">
        <v>24</v>
      </c>
      <c r="C29" s="1">
        <v>3</v>
      </c>
      <c r="D29" s="1">
        <v>4</v>
      </c>
      <c r="E29" s="1">
        <v>3</v>
      </c>
      <c r="F29" s="1">
        <v>2</v>
      </c>
      <c r="G29" s="1">
        <v>2</v>
      </c>
      <c r="H29" s="1">
        <v>3</v>
      </c>
      <c r="I29" s="1">
        <v>3</v>
      </c>
      <c r="J29" s="1">
        <v>2</v>
      </c>
      <c r="K29" s="1">
        <v>3</v>
      </c>
      <c r="M29">
        <v>24</v>
      </c>
      <c r="N29">
        <v>6</v>
      </c>
      <c r="O29">
        <v>9</v>
      </c>
      <c r="P29">
        <v>6</v>
      </c>
      <c r="Q29">
        <v>2</v>
      </c>
      <c r="R29">
        <v>2</v>
      </c>
      <c r="S29">
        <v>6</v>
      </c>
      <c r="T29">
        <v>6</v>
      </c>
      <c r="U29">
        <v>2</v>
      </c>
      <c r="V29">
        <v>6</v>
      </c>
      <c r="W29">
        <f t="shared" si="0"/>
        <v>45</v>
      </c>
    </row>
    <row r="30" spans="2:23" ht="15.75" x14ac:dyDescent="0.25">
      <c r="B30" s="1">
        <v>25</v>
      </c>
      <c r="C30" s="1">
        <v>3</v>
      </c>
      <c r="D30" s="1">
        <v>3</v>
      </c>
      <c r="E30" s="1">
        <v>4</v>
      </c>
      <c r="F30" s="1">
        <v>4</v>
      </c>
      <c r="G30" s="1">
        <v>5</v>
      </c>
      <c r="H30" s="1">
        <v>4</v>
      </c>
      <c r="I30" s="1">
        <v>3</v>
      </c>
      <c r="J30" s="1">
        <v>3</v>
      </c>
      <c r="K30" s="1">
        <v>5</v>
      </c>
      <c r="M30">
        <v>25</v>
      </c>
      <c r="N30">
        <v>2.5</v>
      </c>
      <c r="O30">
        <v>2.5</v>
      </c>
      <c r="P30">
        <v>6</v>
      </c>
      <c r="Q30">
        <v>6</v>
      </c>
      <c r="R30">
        <v>8.5</v>
      </c>
      <c r="S30">
        <v>6</v>
      </c>
      <c r="T30">
        <v>2.5</v>
      </c>
      <c r="U30">
        <v>2.5</v>
      </c>
      <c r="V30">
        <v>8.5</v>
      </c>
      <c r="W30">
        <f t="shared" si="0"/>
        <v>45</v>
      </c>
    </row>
    <row r="31" spans="2:23" ht="15.75" x14ac:dyDescent="0.25">
      <c r="B31" s="1">
        <v>26</v>
      </c>
      <c r="C31" s="1">
        <v>3</v>
      </c>
      <c r="D31" s="1">
        <v>5</v>
      </c>
      <c r="E31" s="1">
        <v>4</v>
      </c>
      <c r="F31" s="1">
        <v>4</v>
      </c>
      <c r="G31" s="1">
        <v>4</v>
      </c>
      <c r="H31" s="1">
        <v>3</v>
      </c>
      <c r="I31" s="1">
        <v>5</v>
      </c>
      <c r="J31" s="1">
        <v>4</v>
      </c>
      <c r="K31" s="1">
        <v>5</v>
      </c>
      <c r="M31">
        <v>26</v>
      </c>
      <c r="N31">
        <v>1.5</v>
      </c>
      <c r="O31">
        <v>8</v>
      </c>
      <c r="P31">
        <v>4.5</v>
      </c>
      <c r="Q31">
        <v>4.5</v>
      </c>
      <c r="R31">
        <v>4.5</v>
      </c>
      <c r="S31">
        <v>1.5</v>
      </c>
      <c r="T31">
        <v>8</v>
      </c>
      <c r="U31">
        <v>4.5</v>
      </c>
      <c r="V31">
        <v>8</v>
      </c>
      <c r="W31">
        <f t="shared" si="0"/>
        <v>45</v>
      </c>
    </row>
    <row r="32" spans="2:23" ht="15.75" x14ac:dyDescent="0.25">
      <c r="B32" s="1">
        <v>27</v>
      </c>
      <c r="C32" s="1">
        <v>3</v>
      </c>
      <c r="D32" s="1">
        <v>5</v>
      </c>
      <c r="E32" s="1">
        <v>4</v>
      </c>
      <c r="F32" s="1">
        <v>4</v>
      </c>
      <c r="G32" s="1">
        <v>3</v>
      </c>
      <c r="H32" s="1">
        <v>2</v>
      </c>
      <c r="I32" s="1">
        <v>4</v>
      </c>
      <c r="J32" s="1">
        <v>3</v>
      </c>
      <c r="K32" s="1">
        <v>5</v>
      </c>
      <c r="M32">
        <v>27</v>
      </c>
      <c r="N32">
        <v>3</v>
      </c>
      <c r="O32">
        <v>8.5</v>
      </c>
      <c r="P32">
        <v>6</v>
      </c>
      <c r="Q32">
        <v>6</v>
      </c>
      <c r="R32">
        <v>3</v>
      </c>
      <c r="S32">
        <v>1</v>
      </c>
      <c r="T32">
        <v>6</v>
      </c>
      <c r="U32">
        <v>3</v>
      </c>
      <c r="V32">
        <v>8.5</v>
      </c>
      <c r="W32">
        <f t="shared" si="0"/>
        <v>45</v>
      </c>
    </row>
    <row r="33" spans="2:23" ht="15.75" x14ac:dyDescent="0.25">
      <c r="B33" s="1">
        <v>28</v>
      </c>
      <c r="C33" s="1">
        <v>3</v>
      </c>
      <c r="D33" s="1">
        <v>3</v>
      </c>
      <c r="E33" s="1">
        <v>3</v>
      </c>
      <c r="F33" s="1">
        <v>3</v>
      </c>
      <c r="G33" s="1">
        <v>3</v>
      </c>
      <c r="H33" s="1">
        <v>3</v>
      </c>
      <c r="I33" s="1">
        <v>4</v>
      </c>
      <c r="J33" s="1">
        <v>4</v>
      </c>
      <c r="K33" s="1">
        <v>4</v>
      </c>
      <c r="M33">
        <v>28</v>
      </c>
      <c r="N33">
        <v>3.5</v>
      </c>
      <c r="O33">
        <v>3.5</v>
      </c>
      <c r="P33">
        <v>3.5</v>
      </c>
      <c r="Q33">
        <v>3.5</v>
      </c>
      <c r="R33">
        <v>3.5</v>
      </c>
      <c r="S33">
        <v>3.5</v>
      </c>
      <c r="T33">
        <v>8</v>
      </c>
      <c r="U33">
        <v>8</v>
      </c>
      <c r="V33">
        <v>8</v>
      </c>
      <c r="W33">
        <f t="shared" si="0"/>
        <v>45</v>
      </c>
    </row>
    <row r="34" spans="2:23" ht="15.75" x14ac:dyDescent="0.25">
      <c r="B34" s="1">
        <v>29</v>
      </c>
      <c r="C34" s="1">
        <v>3</v>
      </c>
      <c r="D34" s="1">
        <v>3</v>
      </c>
      <c r="E34" s="1">
        <v>4</v>
      </c>
      <c r="F34" s="1">
        <v>4</v>
      </c>
      <c r="G34" s="1">
        <v>4</v>
      </c>
      <c r="H34" s="1">
        <v>3</v>
      </c>
      <c r="I34" s="1">
        <v>3</v>
      </c>
      <c r="J34" s="1">
        <v>3</v>
      </c>
      <c r="K34" s="1">
        <v>4</v>
      </c>
      <c r="M34">
        <v>29</v>
      </c>
      <c r="N34">
        <v>3</v>
      </c>
      <c r="O34">
        <v>3</v>
      </c>
      <c r="P34">
        <v>7.5</v>
      </c>
      <c r="Q34">
        <v>7.5</v>
      </c>
      <c r="R34">
        <v>7.5</v>
      </c>
      <c r="S34">
        <v>3</v>
      </c>
      <c r="T34">
        <v>3</v>
      </c>
      <c r="U34">
        <v>3</v>
      </c>
      <c r="V34">
        <v>7.5</v>
      </c>
      <c r="W34">
        <f t="shared" si="0"/>
        <v>45</v>
      </c>
    </row>
    <row r="35" spans="2:23" ht="15.75" x14ac:dyDescent="0.25">
      <c r="B35" s="1">
        <v>30</v>
      </c>
      <c r="C35" s="1">
        <v>3</v>
      </c>
      <c r="D35" s="1">
        <v>4</v>
      </c>
      <c r="E35" s="1">
        <v>4</v>
      </c>
      <c r="F35" s="1">
        <v>4</v>
      </c>
      <c r="G35" s="1">
        <v>3</v>
      </c>
      <c r="H35" s="1">
        <v>3</v>
      </c>
      <c r="I35" s="1">
        <v>4</v>
      </c>
      <c r="J35" s="1">
        <v>4</v>
      </c>
      <c r="K35" s="1">
        <v>3</v>
      </c>
      <c r="M35">
        <v>30</v>
      </c>
      <c r="N35">
        <v>2.5</v>
      </c>
      <c r="O35">
        <v>7</v>
      </c>
      <c r="P35">
        <v>7</v>
      </c>
      <c r="Q35">
        <v>7</v>
      </c>
      <c r="R35">
        <v>2.5</v>
      </c>
      <c r="S35">
        <v>2.5</v>
      </c>
      <c r="T35">
        <v>7</v>
      </c>
      <c r="U35">
        <v>7</v>
      </c>
      <c r="V35">
        <v>2.5</v>
      </c>
      <c r="W35">
        <f t="shared" si="0"/>
        <v>45</v>
      </c>
    </row>
    <row r="36" spans="2:23" ht="15.75" x14ac:dyDescent="0.25">
      <c r="B36" s="1" t="s">
        <v>10</v>
      </c>
      <c r="C36" s="1">
        <f>C6+C7+C8+C9+C10+C11+C12+C13+C14+C15+C16+C17+C18+C19+C20+C21+C22+C23+C24+C25+C26+C27+C28+C29+C30+C31+C32+C33+C34+C35</f>
        <v>83</v>
      </c>
      <c r="D36" s="1">
        <f t="shared" ref="D36:K36" si="1">D6+D7+D8+D9+D10+D11+D12+D13+D14+D15+D16+D17+D18+D19+D20+D21+D22+D23+D24+D25+D26+D27+D28+D29+D30+D31+D32+D33+D34+D35</f>
        <v>91</v>
      </c>
      <c r="E36" s="1">
        <f t="shared" si="1"/>
        <v>95</v>
      </c>
      <c r="F36" s="1">
        <f t="shared" si="1"/>
        <v>94</v>
      </c>
      <c r="G36" s="1">
        <f t="shared" si="1"/>
        <v>91</v>
      </c>
      <c r="H36" s="1">
        <f t="shared" si="1"/>
        <v>85</v>
      </c>
      <c r="I36" s="1">
        <f t="shared" si="1"/>
        <v>95</v>
      </c>
      <c r="J36" s="1">
        <f t="shared" si="1"/>
        <v>93</v>
      </c>
      <c r="K36" s="1">
        <f t="shared" si="1"/>
        <v>101</v>
      </c>
      <c r="M36" t="s">
        <v>84</v>
      </c>
      <c r="N36">
        <f>SUM(N6:N35)</f>
        <v>119.5</v>
      </c>
      <c r="O36">
        <f t="shared" ref="O36:V36" si="2">SUM(O6:O35)</f>
        <v>152</v>
      </c>
      <c r="P36">
        <f t="shared" si="2"/>
        <v>160</v>
      </c>
      <c r="Q36">
        <f t="shared" si="2"/>
        <v>157</v>
      </c>
      <c r="R36">
        <f t="shared" si="2"/>
        <v>143.5</v>
      </c>
      <c r="S36">
        <f t="shared" si="2"/>
        <v>133</v>
      </c>
      <c r="T36">
        <f t="shared" si="2"/>
        <v>157.5</v>
      </c>
      <c r="U36">
        <f t="shared" si="2"/>
        <v>151.5</v>
      </c>
      <c r="V36">
        <f t="shared" si="2"/>
        <v>176</v>
      </c>
    </row>
    <row r="37" spans="2:23" ht="15.75" x14ac:dyDescent="0.25">
      <c r="B37" s="1" t="s">
        <v>70</v>
      </c>
      <c r="C37" s="14">
        <f>AVERAGE(C6:C35)</f>
        <v>2.7666666666666666</v>
      </c>
      <c r="D37" s="14">
        <f t="shared" ref="D37:K37" si="3">AVERAGE(D6:D35)</f>
        <v>3.0333333333333332</v>
      </c>
      <c r="E37" s="14">
        <f t="shared" si="3"/>
        <v>3.1666666666666665</v>
      </c>
      <c r="F37" s="14">
        <f t="shared" si="3"/>
        <v>3.1333333333333333</v>
      </c>
      <c r="G37" s="14">
        <f t="shared" si="3"/>
        <v>3.0333333333333332</v>
      </c>
      <c r="H37" s="14">
        <f t="shared" si="3"/>
        <v>2.8333333333333335</v>
      </c>
      <c r="I37" s="14">
        <f t="shared" si="3"/>
        <v>3.1666666666666665</v>
      </c>
      <c r="J37" s="14">
        <f t="shared" si="3"/>
        <v>3.1</v>
      </c>
      <c r="K37" s="14">
        <f t="shared" si="3"/>
        <v>3.3666666666666667</v>
      </c>
      <c r="M37" t="s">
        <v>113</v>
      </c>
      <c r="N37" s="21">
        <f>AVERAGE(N6:N35)</f>
        <v>3.9833333333333334</v>
      </c>
      <c r="O37" s="21">
        <f t="shared" ref="O37:V37" si="4">AVERAGE(O6:O35)</f>
        <v>5.0666666666666664</v>
      </c>
      <c r="P37" s="21">
        <f t="shared" si="4"/>
        <v>5.333333333333333</v>
      </c>
      <c r="Q37" s="21">
        <f t="shared" si="4"/>
        <v>5.2333333333333334</v>
      </c>
      <c r="R37" s="21">
        <f t="shared" si="4"/>
        <v>4.7833333333333332</v>
      </c>
      <c r="S37" s="21">
        <f t="shared" si="4"/>
        <v>4.4333333333333336</v>
      </c>
      <c r="T37" s="21">
        <f t="shared" si="4"/>
        <v>5.25</v>
      </c>
      <c r="U37" s="21">
        <f t="shared" si="4"/>
        <v>5.05</v>
      </c>
      <c r="V37" s="21">
        <f t="shared" si="4"/>
        <v>5.8666666666666663</v>
      </c>
    </row>
    <row r="40" spans="2:23" x14ac:dyDescent="0.25">
      <c r="B40" t="s">
        <v>98</v>
      </c>
      <c r="C40" s="115">
        <f>(12/((30*9)*(9+1))*SUMSQ(N36:V36)-3*(30)*(9+1))</f>
        <v>9.5511111111111404</v>
      </c>
      <c r="G40" t="s">
        <v>109</v>
      </c>
      <c r="H40" t="s">
        <v>114</v>
      </c>
    </row>
    <row r="41" spans="2:23" x14ac:dyDescent="0.25">
      <c r="B41" t="s">
        <v>108</v>
      </c>
      <c r="C41" s="115">
        <f>_xlfn.CHISQ.INV.RT(0.05,8)</f>
        <v>15.507313055865453</v>
      </c>
    </row>
    <row r="43" spans="2:23" ht="15.75" x14ac:dyDescent="0.25">
      <c r="G43" s="55" t="s">
        <v>11</v>
      </c>
      <c r="H43" s="55" t="s">
        <v>79</v>
      </c>
      <c r="I43" s="55" t="s">
        <v>128</v>
      </c>
      <c r="L43" s="21"/>
    </row>
    <row r="44" spans="2:23" ht="15.75" x14ac:dyDescent="0.25">
      <c r="G44" s="41" t="s">
        <v>99</v>
      </c>
      <c r="H44" s="32">
        <f>AVERAGE(C6:C35)</f>
        <v>2.7666666666666666</v>
      </c>
      <c r="I44">
        <v>119.5</v>
      </c>
      <c r="L44" s="21"/>
    </row>
    <row r="45" spans="2:23" ht="15.75" x14ac:dyDescent="0.25">
      <c r="G45" s="41" t="s">
        <v>100</v>
      </c>
      <c r="H45" s="32">
        <f>AVERAGE(D6:D35)</f>
        <v>3.0333333333333332</v>
      </c>
      <c r="I45">
        <v>152</v>
      </c>
      <c r="L45" s="26">
        <v>2.7666666666666666</v>
      </c>
      <c r="N45">
        <v>119.5</v>
      </c>
    </row>
    <row r="46" spans="2:23" ht="15.75" x14ac:dyDescent="0.25">
      <c r="G46" s="41" t="s">
        <v>101</v>
      </c>
      <c r="H46" s="32">
        <f>AVERAGE(E6:E35)</f>
        <v>3.1666666666666665</v>
      </c>
      <c r="I46">
        <v>160</v>
      </c>
      <c r="L46" s="26">
        <v>2.8333333333333335</v>
      </c>
      <c r="N46">
        <v>133</v>
      </c>
    </row>
    <row r="47" spans="2:23" ht="15.75" x14ac:dyDescent="0.25">
      <c r="G47" s="41" t="s">
        <v>102</v>
      </c>
      <c r="H47" s="32">
        <f>AVERAGE(F6:F35)</f>
        <v>3.1333333333333333</v>
      </c>
      <c r="I47">
        <v>157</v>
      </c>
      <c r="L47" s="26">
        <v>3.0333333333333332</v>
      </c>
      <c r="N47">
        <v>143.5</v>
      </c>
    </row>
    <row r="48" spans="2:23" ht="15.75" x14ac:dyDescent="0.25">
      <c r="G48" s="41" t="s">
        <v>103</v>
      </c>
      <c r="H48" s="32">
        <f>AVERAGE(G6:G36)</f>
        <v>5.870967741935484</v>
      </c>
      <c r="I48">
        <v>143.5</v>
      </c>
      <c r="L48" s="26">
        <v>3.1</v>
      </c>
      <c r="N48">
        <v>151.5</v>
      </c>
    </row>
    <row r="49" spans="7:14" ht="15.75" x14ac:dyDescent="0.25">
      <c r="G49" s="41" t="s">
        <v>104</v>
      </c>
      <c r="H49" s="32">
        <f>AVERAGE(H6:H35)</f>
        <v>2.8333333333333335</v>
      </c>
      <c r="I49">
        <v>133</v>
      </c>
      <c r="L49" s="26">
        <v>3.1333333333333333</v>
      </c>
      <c r="N49">
        <v>152</v>
      </c>
    </row>
    <row r="50" spans="7:14" ht="15.75" x14ac:dyDescent="0.25">
      <c r="G50" s="41" t="s">
        <v>105</v>
      </c>
      <c r="H50" s="32">
        <f>AVERAGE(I6:I35)</f>
        <v>3.1666666666666665</v>
      </c>
      <c r="I50">
        <v>157.5</v>
      </c>
      <c r="L50" s="26">
        <v>3.1666666666666665</v>
      </c>
      <c r="N50">
        <v>157</v>
      </c>
    </row>
    <row r="51" spans="7:14" ht="15.75" x14ac:dyDescent="0.25">
      <c r="G51" s="41" t="s">
        <v>106</v>
      </c>
      <c r="H51" s="32">
        <f>AVERAGE(J6:J35)</f>
        <v>3.1</v>
      </c>
      <c r="I51">
        <v>151.5</v>
      </c>
      <c r="L51" s="26">
        <v>3.1666666666666665</v>
      </c>
      <c r="N51">
        <v>157.5</v>
      </c>
    </row>
    <row r="52" spans="7:14" ht="15.75" x14ac:dyDescent="0.25">
      <c r="G52" s="56" t="s">
        <v>107</v>
      </c>
      <c r="H52" s="32">
        <f>AVERAGE(K6:K35)</f>
        <v>3.3666666666666667</v>
      </c>
      <c r="I52">
        <v>176</v>
      </c>
      <c r="L52" s="26">
        <v>3.3666666666666667</v>
      </c>
      <c r="N52">
        <v>160</v>
      </c>
    </row>
    <row r="53" spans="7:14" ht="15.75" x14ac:dyDescent="0.25">
      <c r="G53" s="56" t="s">
        <v>111</v>
      </c>
      <c r="H53" s="137" t="s">
        <v>110</v>
      </c>
      <c r="I53" s="137"/>
      <c r="L53" s="26">
        <v>5.870967741935484</v>
      </c>
      <c r="N53">
        <v>176</v>
      </c>
    </row>
  </sheetData>
  <sortState ref="L45:L53">
    <sortCondition ref="L45"/>
  </sortState>
  <mergeCells count="6">
    <mergeCell ref="H53:I53"/>
    <mergeCell ref="N4:V4"/>
    <mergeCell ref="B4:B5"/>
    <mergeCell ref="C4:K4"/>
    <mergeCell ref="B2:G2"/>
    <mergeCell ref="M4:M5"/>
  </mergeCells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W52"/>
  <sheetViews>
    <sheetView topLeftCell="C31" zoomScale="80" zoomScaleNormal="80" workbookViewId="0">
      <selection activeCell="C45" sqref="C45"/>
    </sheetView>
  </sheetViews>
  <sheetFormatPr defaultRowHeight="15" x14ac:dyDescent="0.25"/>
  <cols>
    <col min="4" max="4" width="44.28515625" customWidth="1"/>
    <col min="5" max="5" width="10.7109375" customWidth="1"/>
    <col min="6" max="6" width="16.28515625" customWidth="1"/>
    <col min="8" max="8" width="9.5703125" bestFit="1" customWidth="1"/>
  </cols>
  <sheetData>
    <row r="2" spans="2:23" ht="15.75" x14ac:dyDescent="0.25">
      <c r="B2" s="118" t="s">
        <v>73</v>
      </c>
      <c r="C2" s="118"/>
      <c r="D2" s="118"/>
      <c r="E2" s="118"/>
      <c r="F2" s="118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2:23" ht="15.75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2:23" ht="15.75" x14ac:dyDescent="0.25">
      <c r="B4" s="118" t="s">
        <v>68</v>
      </c>
      <c r="C4" s="118" t="s">
        <v>49</v>
      </c>
      <c r="D4" s="118"/>
      <c r="E4" s="118"/>
      <c r="F4" s="118"/>
      <c r="G4" s="118"/>
      <c r="H4" s="118"/>
      <c r="I4" s="118"/>
      <c r="J4" s="118"/>
      <c r="K4" s="118"/>
      <c r="L4" s="1"/>
      <c r="M4" s="118" t="s">
        <v>68</v>
      </c>
      <c r="N4" s="126" t="s">
        <v>115</v>
      </c>
      <c r="O4" s="126"/>
      <c r="P4" s="126"/>
      <c r="Q4" s="126"/>
      <c r="R4" s="126"/>
      <c r="S4" s="126"/>
      <c r="T4" s="126"/>
      <c r="U4" s="126"/>
      <c r="V4" s="126"/>
      <c r="W4" s="1"/>
    </row>
    <row r="5" spans="2:23" ht="15.75" x14ac:dyDescent="0.25">
      <c r="B5" s="118"/>
      <c r="C5" s="1" t="s">
        <v>1</v>
      </c>
      <c r="D5" s="1" t="s">
        <v>2</v>
      </c>
      <c r="E5" s="1" t="s">
        <v>3</v>
      </c>
      <c r="F5" s="1" t="s">
        <v>4</v>
      </c>
      <c r="G5" s="1" t="s">
        <v>5</v>
      </c>
      <c r="H5" s="1" t="s">
        <v>6</v>
      </c>
      <c r="I5" s="1" t="s">
        <v>7</v>
      </c>
      <c r="J5" s="1" t="s">
        <v>8</v>
      </c>
      <c r="K5" s="1" t="s">
        <v>9</v>
      </c>
      <c r="L5" s="1"/>
      <c r="M5" s="118"/>
      <c r="N5" s="1" t="s">
        <v>1</v>
      </c>
      <c r="O5" s="1" t="s">
        <v>2</v>
      </c>
      <c r="P5" s="1" t="s">
        <v>3</v>
      </c>
      <c r="Q5" s="1" t="s">
        <v>4</v>
      </c>
      <c r="R5" s="1" t="s">
        <v>5</v>
      </c>
      <c r="S5" s="1" t="s">
        <v>6</v>
      </c>
      <c r="T5" s="1" t="s">
        <v>7</v>
      </c>
      <c r="U5" s="1" t="s">
        <v>8</v>
      </c>
      <c r="V5" s="1" t="s">
        <v>9</v>
      </c>
      <c r="W5" s="1" t="s">
        <v>14</v>
      </c>
    </row>
    <row r="6" spans="2:23" ht="15.75" x14ac:dyDescent="0.25">
      <c r="B6" s="1">
        <v>1</v>
      </c>
      <c r="C6" s="1">
        <v>2</v>
      </c>
      <c r="D6" s="1">
        <v>4</v>
      </c>
      <c r="E6" s="1">
        <v>4</v>
      </c>
      <c r="F6" s="1">
        <v>3</v>
      </c>
      <c r="G6" s="1">
        <v>4</v>
      </c>
      <c r="H6" s="1">
        <v>5</v>
      </c>
      <c r="I6" s="1">
        <v>3</v>
      </c>
      <c r="J6" s="1">
        <v>4</v>
      </c>
      <c r="K6" s="1">
        <v>4</v>
      </c>
      <c r="L6" s="1"/>
      <c r="M6" s="1">
        <v>1</v>
      </c>
      <c r="N6" s="1">
        <v>1</v>
      </c>
      <c r="O6" s="1">
        <v>6</v>
      </c>
      <c r="P6" s="1">
        <v>6</v>
      </c>
      <c r="Q6" s="1">
        <v>2.5</v>
      </c>
      <c r="R6" s="1">
        <v>6</v>
      </c>
      <c r="S6" s="1">
        <v>9</v>
      </c>
      <c r="T6" s="1">
        <v>2.5</v>
      </c>
      <c r="U6" s="1">
        <v>6</v>
      </c>
      <c r="V6" s="1">
        <v>6</v>
      </c>
      <c r="W6" s="1">
        <f>SUM(N6:V6)</f>
        <v>45</v>
      </c>
    </row>
    <row r="7" spans="2:23" ht="15.75" x14ac:dyDescent="0.25">
      <c r="B7" s="1">
        <v>2</v>
      </c>
      <c r="C7" s="1">
        <v>3</v>
      </c>
      <c r="D7" s="1">
        <v>5</v>
      </c>
      <c r="E7" s="1">
        <v>5</v>
      </c>
      <c r="F7" s="1">
        <v>3</v>
      </c>
      <c r="G7" s="1">
        <v>5</v>
      </c>
      <c r="H7" s="1">
        <v>5</v>
      </c>
      <c r="I7" s="1">
        <v>2</v>
      </c>
      <c r="J7" s="1">
        <v>2</v>
      </c>
      <c r="K7" s="1">
        <v>3</v>
      </c>
      <c r="L7" s="1"/>
      <c r="M7" s="1">
        <v>2</v>
      </c>
      <c r="N7" s="1">
        <v>4</v>
      </c>
      <c r="O7" s="1">
        <v>7.5</v>
      </c>
      <c r="P7" s="1">
        <v>7.5</v>
      </c>
      <c r="Q7" s="1">
        <v>4</v>
      </c>
      <c r="R7" s="1">
        <v>7.5</v>
      </c>
      <c r="S7" s="1">
        <v>7.5</v>
      </c>
      <c r="T7" s="1">
        <v>1.5</v>
      </c>
      <c r="U7" s="1">
        <v>1.5</v>
      </c>
      <c r="V7" s="1">
        <v>4</v>
      </c>
      <c r="W7" s="1">
        <f t="shared" ref="W7:W35" si="0">SUM(N7:V7)</f>
        <v>45</v>
      </c>
    </row>
    <row r="8" spans="2:23" ht="15.75" x14ac:dyDescent="0.25">
      <c r="B8" s="1">
        <v>3</v>
      </c>
      <c r="C8" s="1">
        <v>2</v>
      </c>
      <c r="D8" s="1">
        <v>4</v>
      </c>
      <c r="E8" s="1">
        <v>3</v>
      </c>
      <c r="F8" s="1">
        <v>4</v>
      </c>
      <c r="G8" s="1">
        <v>3</v>
      </c>
      <c r="H8" s="1">
        <v>4</v>
      </c>
      <c r="I8" s="1">
        <v>4</v>
      </c>
      <c r="J8" s="1">
        <v>4</v>
      </c>
      <c r="K8" s="1">
        <v>4</v>
      </c>
      <c r="L8" s="1"/>
      <c r="M8" s="1">
        <v>3</v>
      </c>
      <c r="N8" s="1">
        <v>1</v>
      </c>
      <c r="O8" s="1">
        <v>6.5</v>
      </c>
      <c r="P8" s="1">
        <v>2.5</v>
      </c>
      <c r="Q8" s="1">
        <v>6.5</v>
      </c>
      <c r="R8" s="1">
        <v>2.5</v>
      </c>
      <c r="S8" s="1">
        <v>6.5</v>
      </c>
      <c r="T8" s="1">
        <v>6.5</v>
      </c>
      <c r="U8" s="1">
        <v>6.5</v>
      </c>
      <c r="V8" s="1">
        <v>6.5</v>
      </c>
      <c r="W8" s="1">
        <f t="shared" si="0"/>
        <v>45</v>
      </c>
    </row>
    <row r="9" spans="2:23" ht="15.75" x14ac:dyDescent="0.25">
      <c r="B9" s="1">
        <v>4</v>
      </c>
      <c r="C9" s="1">
        <v>3</v>
      </c>
      <c r="D9" s="1">
        <v>4</v>
      </c>
      <c r="E9" s="1">
        <v>4</v>
      </c>
      <c r="F9" s="1">
        <v>4</v>
      </c>
      <c r="G9" s="1">
        <v>4</v>
      </c>
      <c r="H9" s="1">
        <v>4</v>
      </c>
      <c r="I9" s="1">
        <v>3</v>
      </c>
      <c r="J9" s="1">
        <v>4</v>
      </c>
      <c r="K9" s="1">
        <v>3</v>
      </c>
      <c r="L9" s="1"/>
      <c r="M9" s="1">
        <v>4</v>
      </c>
      <c r="N9" s="1">
        <v>2</v>
      </c>
      <c r="O9" s="1">
        <v>6.5</v>
      </c>
      <c r="P9" s="1">
        <v>6.5</v>
      </c>
      <c r="Q9" s="1">
        <v>6.5</v>
      </c>
      <c r="R9" s="1">
        <v>6.5</v>
      </c>
      <c r="S9" s="1">
        <v>6.5</v>
      </c>
      <c r="T9" s="1">
        <v>2</v>
      </c>
      <c r="U9" s="1">
        <v>6.5</v>
      </c>
      <c r="V9" s="1">
        <v>2</v>
      </c>
      <c r="W9" s="1">
        <f>SUM(N9:V9)</f>
        <v>45</v>
      </c>
    </row>
    <row r="10" spans="2:23" ht="15.75" x14ac:dyDescent="0.25">
      <c r="B10" s="1">
        <v>5</v>
      </c>
      <c r="C10" s="1">
        <v>4</v>
      </c>
      <c r="D10" s="1">
        <v>4</v>
      </c>
      <c r="E10" s="1">
        <v>4</v>
      </c>
      <c r="F10" s="1">
        <v>4</v>
      </c>
      <c r="G10" s="1">
        <v>3</v>
      </c>
      <c r="H10" s="1">
        <v>5</v>
      </c>
      <c r="I10" s="1">
        <v>2</v>
      </c>
      <c r="J10" s="1">
        <v>5</v>
      </c>
      <c r="K10" s="1">
        <v>2</v>
      </c>
      <c r="L10" s="1"/>
      <c r="M10" s="1">
        <v>5</v>
      </c>
      <c r="N10" s="1">
        <v>5.5</v>
      </c>
      <c r="O10" s="1">
        <v>5.5</v>
      </c>
      <c r="P10" s="1">
        <v>5.5</v>
      </c>
      <c r="Q10" s="1">
        <v>5.5</v>
      </c>
      <c r="R10" s="1">
        <v>3</v>
      </c>
      <c r="S10" s="1">
        <v>8.5</v>
      </c>
      <c r="T10" s="1">
        <v>1.5</v>
      </c>
      <c r="U10" s="1">
        <v>8.5</v>
      </c>
      <c r="V10" s="1">
        <v>1.5</v>
      </c>
      <c r="W10" s="1">
        <f t="shared" si="0"/>
        <v>45</v>
      </c>
    </row>
    <row r="11" spans="2:23" ht="15.75" x14ac:dyDescent="0.25">
      <c r="B11" s="1">
        <v>6</v>
      </c>
      <c r="C11" s="1">
        <v>4</v>
      </c>
      <c r="D11" s="1">
        <v>4</v>
      </c>
      <c r="E11" s="1">
        <v>4</v>
      </c>
      <c r="F11" s="1">
        <v>5</v>
      </c>
      <c r="G11" s="1">
        <v>5</v>
      </c>
      <c r="H11" s="1">
        <v>4</v>
      </c>
      <c r="I11" s="1">
        <v>5</v>
      </c>
      <c r="J11" s="1">
        <v>4</v>
      </c>
      <c r="K11" s="1">
        <v>5</v>
      </c>
      <c r="L11" s="1"/>
      <c r="M11" s="1">
        <v>6</v>
      </c>
      <c r="N11" s="1">
        <v>3</v>
      </c>
      <c r="O11" s="1">
        <v>3</v>
      </c>
      <c r="P11" s="1">
        <v>3</v>
      </c>
      <c r="Q11" s="1">
        <v>7.5</v>
      </c>
      <c r="R11" s="1">
        <v>7.5</v>
      </c>
      <c r="S11" s="1">
        <v>3</v>
      </c>
      <c r="T11" s="1">
        <v>7.5</v>
      </c>
      <c r="U11" s="1">
        <v>3</v>
      </c>
      <c r="V11" s="1">
        <v>7.5</v>
      </c>
      <c r="W11" s="1">
        <f t="shared" si="0"/>
        <v>45</v>
      </c>
    </row>
    <row r="12" spans="2:23" ht="15.75" x14ac:dyDescent="0.25">
      <c r="B12" s="1">
        <v>7</v>
      </c>
      <c r="C12" s="1">
        <v>4</v>
      </c>
      <c r="D12" s="1">
        <v>4</v>
      </c>
      <c r="E12" s="1">
        <v>4</v>
      </c>
      <c r="F12" s="1">
        <v>4</v>
      </c>
      <c r="G12" s="1">
        <v>4</v>
      </c>
      <c r="H12" s="1">
        <v>4</v>
      </c>
      <c r="I12" s="1">
        <v>5</v>
      </c>
      <c r="J12" s="1">
        <v>5</v>
      </c>
      <c r="K12" s="1">
        <v>5</v>
      </c>
      <c r="L12" s="1"/>
      <c r="M12" s="1">
        <v>7</v>
      </c>
      <c r="N12" s="1">
        <v>3.5</v>
      </c>
      <c r="O12" s="1">
        <v>3.5</v>
      </c>
      <c r="P12" s="1">
        <v>3.5</v>
      </c>
      <c r="Q12" s="1">
        <v>3.5</v>
      </c>
      <c r="R12" s="1">
        <v>3.5</v>
      </c>
      <c r="S12" s="1">
        <v>3.5</v>
      </c>
      <c r="T12" s="1">
        <v>8</v>
      </c>
      <c r="U12" s="1">
        <v>8</v>
      </c>
      <c r="V12" s="1">
        <v>8</v>
      </c>
      <c r="W12" s="1">
        <f t="shared" si="0"/>
        <v>45</v>
      </c>
    </row>
    <row r="13" spans="2:23" ht="15.75" x14ac:dyDescent="0.25">
      <c r="B13" s="1">
        <v>8</v>
      </c>
      <c r="C13" s="1">
        <v>4</v>
      </c>
      <c r="D13" s="1">
        <v>4</v>
      </c>
      <c r="E13" s="1">
        <v>5</v>
      </c>
      <c r="F13" s="1">
        <v>4</v>
      </c>
      <c r="G13" s="1">
        <v>5</v>
      </c>
      <c r="H13" s="1">
        <v>4</v>
      </c>
      <c r="I13" s="1">
        <v>2</v>
      </c>
      <c r="J13" s="1">
        <v>2</v>
      </c>
      <c r="K13" s="1">
        <v>2</v>
      </c>
      <c r="L13" s="1"/>
      <c r="M13" s="1">
        <v>8</v>
      </c>
      <c r="N13" s="1">
        <v>5.5</v>
      </c>
      <c r="O13" s="1">
        <v>5.5</v>
      </c>
      <c r="P13" s="1">
        <v>8.5</v>
      </c>
      <c r="Q13" s="1">
        <v>5.5</v>
      </c>
      <c r="R13" s="1">
        <v>8.5</v>
      </c>
      <c r="S13" s="1">
        <v>5.5</v>
      </c>
      <c r="T13" s="1">
        <v>2</v>
      </c>
      <c r="U13" s="1">
        <v>2</v>
      </c>
      <c r="V13" s="1">
        <v>2</v>
      </c>
      <c r="W13" s="1">
        <f t="shared" si="0"/>
        <v>45</v>
      </c>
    </row>
    <row r="14" spans="2:23" ht="15.75" x14ac:dyDescent="0.25">
      <c r="B14" s="1">
        <v>9</v>
      </c>
      <c r="C14" s="1">
        <v>3</v>
      </c>
      <c r="D14" s="1">
        <v>5</v>
      </c>
      <c r="E14" s="1">
        <v>4</v>
      </c>
      <c r="F14" s="1">
        <v>3</v>
      </c>
      <c r="G14" s="1">
        <v>5</v>
      </c>
      <c r="H14" s="1">
        <v>4</v>
      </c>
      <c r="I14" s="1">
        <v>3</v>
      </c>
      <c r="J14" s="1">
        <v>4</v>
      </c>
      <c r="K14" s="1">
        <v>3</v>
      </c>
      <c r="L14" s="1"/>
      <c r="M14" s="1">
        <v>9</v>
      </c>
      <c r="N14" s="1">
        <v>2.5</v>
      </c>
      <c r="O14" s="1">
        <v>8.5</v>
      </c>
      <c r="P14" s="1">
        <v>6</v>
      </c>
      <c r="Q14" s="1">
        <v>2.5</v>
      </c>
      <c r="R14" s="1">
        <v>8.5</v>
      </c>
      <c r="S14" s="1">
        <v>6</v>
      </c>
      <c r="T14" s="1">
        <v>2.5</v>
      </c>
      <c r="U14" s="1">
        <v>6</v>
      </c>
      <c r="V14" s="1">
        <v>2.5</v>
      </c>
      <c r="W14" s="1">
        <f t="shared" si="0"/>
        <v>45</v>
      </c>
    </row>
    <row r="15" spans="2:23" ht="15.75" x14ac:dyDescent="0.25">
      <c r="B15" s="1">
        <v>10</v>
      </c>
      <c r="C15" s="1">
        <v>5</v>
      </c>
      <c r="D15" s="1">
        <v>5</v>
      </c>
      <c r="E15" s="1">
        <v>5</v>
      </c>
      <c r="F15" s="1">
        <v>4</v>
      </c>
      <c r="G15" s="1">
        <v>4</v>
      </c>
      <c r="H15" s="1">
        <v>5</v>
      </c>
      <c r="I15" s="1">
        <v>5</v>
      </c>
      <c r="J15" s="1">
        <v>4</v>
      </c>
      <c r="K15" s="1">
        <v>4</v>
      </c>
      <c r="L15" s="1"/>
      <c r="M15" s="1">
        <v>10</v>
      </c>
      <c r="N15" s="1">
        <v>7</v>
      </c>
      <c r="O15" s="1">
        <v>7</v>
      </c>
      <c r="P15" s="1">
        <v>7</v>
      </c>
      <c r="Q15" s="1">
        <v>2.5</v>
      </c>
      <c r="R15" s="1">
        <v>2.5</v>
      </c>
      <c r="S15" s="1">
        <v>7</v>
      </c>
      <c r="T15" s="1">
        <v>7</v>
      </c>
      <c r="U15" s="1">
        <v>2.5</v>
      </c>
      <c r="V15" s="1">
        <v>2.5</v>
      </c>
      <c r="W15" s="1">
        <f t="shared" si="0"/>
        <v>45</v>
      </c>
    </row>
    <row r="16" spans="2:23" ht="15.75" x14ac:dyDescent="0.25">
      <c r="B16" s="1">
        <v>11</v>
      </c>
      <c r="C16" s="1">
        <v>3</v>
      </c>
      <c r="D16" s="1">
        <v>4</v>
      </c>
      <c r="E16" s="1">
        <v>4</v>
      </c>
      <c r="F16" s="1">
        <v>4</v>
      </c>
      <c r="G16" s="1">
        <v>4</v>
      </c>
      <c r="H16" s="1">
        <v>4</v>
      </c>
      <c r="I16" s="1">
        <v>3</v>
      </c>
      <c r="J16" s="1">
        <v>3</v>
      </c>
      <c r="K16" s="1">
        <v>3</v>
      </c>
      <c r="L16" s="1"/>
      <c r="M16" s="1">
        <v>11</v>
      </c>
      <c r="N16" s="1">
        <v>2.5</v>
      </c>
      <c r="O16" s="1">
        <v>7</v>
      </c>
      <c r="P16" s="1">
        <v>7</v>
      </c>
      <c r="Q16" s="1">
        <v>7</v>
      </c>
      <c r="R16" s="1">
        <v>7</v>
      </c>
      <c r="S16" s="1">
        <v>7</v>
      </c>
      <c r="T16" s="1">
        <v>2.5</v>
      </c>
      <c r="U16" s="1">
        <v>2.5</v>
      </c>
      <c r="V16" s="1">
        <v>2.5</v>
      </c>
      <c r="W16" s="1">
        <f t="shared" si="0"/>
        <v>45</v>
      </c>
    </row>
    <row r="17" spans="2:23" ht="15.75" x14ac:dyDescent="0.25">
      <c r="B17" s="1">
        <v>12</v>
      </c>
      <c r="C17" s="1">
        <v>3</v>
      </c>
      <c r="D17" s="1">
        <v>3</v>
      </c>
      <c r="E17" s="1">
        <v>4</v>
      </c>
      <c r="F17" s="1">
        <v>2</v>
      </c>
      <c r="G17" s="1">
        <v>5</v>
      </c>
      <c r="H17" s="1">
        <v>5</v>
      </c>
      <c r="I17" s="1">
        <v>2</v>
      </c>
      <c r="J17" s="1">
        <v>2</v>
      </c>
      <c r="K17" s="1">
        <v>2</v>
      </c>
      <c r="L17" s="1"/>
      <c r="M17" s="1">
        <v>12</v>
      </c>
      <c r="N17" s="1">
        <v>5.5</v>
      </c>
      <c r="O17" s="1">
        <v>5.5</v>
      </c>
      <c r="P17" s="1">
        <v>7</v>
      </c>
      <c r="Q17" s="1">
        <v>2.5</v>
      </c>
      <c r="R17" s="1">
        <v>8.5</v>
      </c>
      <c r="S17" s="1">
        <v>8.5</v>
      </c>
      <c r="T17" s="1">
        <v>2.5</v>
      </c>
      <c r="U17" s="1">
        <v>2.5</v>
      </c>
      <c r="V17" s="1">
        <v>2.5</v>
      </c>
      <c r="W17" s="1">
        <f t="shared" si="0"/>
        <v>45</v>
      </c>
    </row>
    <row r="18" spans="2:23" ht="15.75" x14ac:dyDescent="0.25">
      <c r="B18" s="1">
        <v>13</v>
      </c>
      <c r="C18" s="1">
        <v>5</v>
      </c>
      <c r="D18" s="1">
        <v>5</v>
      </c>
      <c r="E18" s="1">
        <v>4</v>
      </c>
      <c r="F18" s="1">
        <v>4</v>
      </c>
      <c r="G18" s="1">
        <v>4</v>
      </c>
      <c r="H18" s="1">
        <v>5</v>
      </c>
      <c r="I18" s="1">
        <v>4</v>
      </c>
      <c r="J18" s="1">
        <v>4</v>
      </c>
      <c r="K18" s="1">
        <v>5</v>
      </c>
      <c r="L18" s="1"/>
      <c r="M18" s="1">
        <v>13</v>
      </c>
      <c r="N18" s="1">
        <v>7.5</v>
      </c>
      <c r="O18" s="1">
        <v>7.5</v>
      </c>
      <c r="P18" s="1">
        <v>3</v>
      </c>
      <c r="Q18" s="1">
        <v>3</v>
      </c>
      <c r="R18" s="1">
        <v>3</v>
      </c>
      <c r="S18" s="1">
        <v>7.5</v>
      </c>
      <c r="T18" s="1">
        <v>3</v>
      </c>
      <c r="U18" s="1">
        <v>3</v>
      </c>
      <c r="V18" s="1">
        <v>7.5</v>
      </c>
      <c r="W18" s="1">
        <f t="shared" si="0"/>
        <v>45</v>
      </c>
    </row>
    <row r="19" spans="2:23" ht="15.75" x14ac:dyDescent="0.25">
      <c r="B19" s="1">
        <v>14</v>
      </c>
      <c r="C19" s="1">
        <v>3</v>
      </c>
      <c r="D19" s="1">
        <v>3</v>
      </c>
      <c r="E19" s="1">
        <v>4</v>
      </c>
      <c r="F19" s="1">
        <v>4</v>
      </c>
      <c r="G19" s="1">
        <v>4</v>
      </c>
      <c r="H19" s="1">
        <v>5</v>
      </c>
      <c r="I19" s="1">
        <v>1</v>
      </c>
      <c r="J19" s="1">
        <v>2</v>
      </c>
      <c r="K19" s="1">
        <v>3</v>
      </c>
      <c r="L19" s="1"/>
      <c r="M19" s="1">
        <v>14</v>
      </c>
      <c r="N19" s="1">
        <v>4</v>
      </c>
      <c r="O19" s="1">
        <v>4</v>
      </c>
      <c r="P19" s="1">
        <v>7</v>
      </c>
      <c r="Q19" s="1">
        <v>7</v>
      </c>
      <c r="R19" s="1">
        <v>7</v>
      </c>
      <c r="S19" s="1">
        <v>9</v>
      </c>
      <c r="T19" s="1">
        <v>1</v>
      </c>
      <c r="U19" s="1">
        <v>2</v>
      </c>
      <c r="V19" s="1">
        <v>4</v>
      </c>
      <c r="W19" s="1">
        <f t="shared" si="0"/>
        <v>45</v>
      </c>
    </row>
    <row r="20" spans="2:23" ht="15.75" x14ac:dyDescent="0.25">
      <c r="B20" s="1">
        <v>15</v>
      </c>
      <c r="C20" s="1">
        <v>4</v>
      </c>
      <c r="D20" s="1">
        <v>5</v>
      </c>
      <c r="E20" s="1">
        <v>5</v>
      </c>
      <c r="F20" s="1">
        <v>3</v>
      </c>
      <c r="G20" s="1">
        <v>5</v>
      </c>
      <c r="H20" s="1">
        <v>5</v>
      </c>
      <c r="I20" s="1">
        <v>3</v>
      </c>
      <c r="J20" s="1">
        <v>3</v>
      </c>
      <c r="K20" s="1">
        <v>5</v>
      </c>
      <c r="L20" s="1"/>
      <c r="M20" s="1">
        <v>15</v>
      </c>
      <c r="N20" s="1">
        <v>4</v>
      </c>
      <c r="O20" s="1">
        <v>7</v>
      </c>
      <c r="P20" s="1">
        <v>7</v>
      </c>
      <c r="Q20" s="1">
        <v>2</v>
      </c>
      <c r="R20" s="1">
        <v>7</v>
      </c>
      <c r="S20" s="1">
        <v>7</v>
      </c>
      <c r="T20" s="1">
        <v>2</v>
      </c>
      <c r="U20" s="1">
        <v>2</v>
      </c>
      <c r="V20" s="1">
        <v>7</v>
      </c>
      <c r="W20" s="1">
        <f t="shared" si="0"/>
        <v>45</v>
      </c>
    </row>
    <row r="21" spans="2:23" ht="15.75" x14ac:dyDescent="0.25">
      <c r="B21" s="1">
        <v>16</v>
      </c>
      <c r="C21" s="1">
        <v>2</v>
      </c>
      <c r="D21" s="1">
        <v>2</v>
      </c>
      <c r="E21" s="1">
        <v>4</v>
      </c>
      <c r="F21" s="1">
        <v>4</v>
      </c>
      <c r="G21" s="1">
        <v>4</v>
      </c>
      <c r="H21" s="1">
        <v>4</v>
      </c>
      <c r="I21" s="1">
        <v>4</v>
      </c>
      <c r="J21" s="1">
        <v>4</v>
      </c>
      <c r="K21" s="1">
        <v>4</v>
      </c>
      <c r="L21" s="1"/>
      <c r="M21" s="1">
        <v>16</v>
      </c>
      <c r="N21" s="1">
        <v>1.5</v>
      </c>
      <c r="O21" s="1">
        <v>1.5</v>
      </c>
      <c r="P21" s="1">
        <v>6</v>
      </c>
      <c r="Q21" s="1">
        <v>6</v>
      </c>
      <c r="R21" s="1">
        <v>6</v>
      </c>
      <c r="S21" s="1">
        <v>6</v>
      </c>
      <c r="T21" s="1">
        <v>6</v>
      </c>
      <c r="U21" s="1">
        <v>6</v>
      </c>
      <c r="V21" s="1">
        <v>6</v>
      </c>
      <c r="W21" s="1">
        <f t="shared" si="0"/>
        <v>45</v>
      </c>
    </row>
    <row r="22" spans="2:23" ht="15.75" x14ac:dyDescent="0.25">
      <c r="B22" s="1">
        <v>17</v>
      </c>
      <c r="C22" s="1">
        <v>4</v>
      </c>
      <c r="D22" s="1">
        <v>5</v>
      </c>
      <c r="E22" s="1">
        <v>4</v>
      </c>
      <c r="F22" s="1">
        <v>5</v>
      </c>
      <c r="G22" s="1">
        <v>3</v>
      </c>
      <c r="H22" s="1">
        <v>4</v>
      </c>
      <c r="I22" s="1">
        <v>2</v>
      </c>
      <c r="J22" s="1">
        <v>3</v>
      </c>
      <c r="K22" s="1">
        <v>4</v>
      </c>
      <c r="L22" s="1"/>
      <c r="M22" s="1">
        <v>17</v>
      </c>
      <c r="N22" s="1">
        <v>5.5</v>
      </c>
      <c r="O22" s="1">
        <v>8.5</v>
      </c>
      <c r="P22" s="1">
        <v>5.5</v>
      </c>
      <c r="Q22" s="1">
        <v>8.5</v>
      </c>
      <c r="R22" s="1">
        <v>2.5</v>
      </c>
      <c r="S22" s="1">
        <v>5.5</v>
      </c>
      <c r="T22" s="1">
        <v>1</v>
      </c>
      <c r="U22" s="1">
        <v>2.5</v>
      </c>
      <c r="V22" s="1">
        <v>5.5</v>
      </c>
      <c r="W22" s="1">
        <f t="shared" si="0"/>
        <v>45</v>
      </c>
    </row>
    <row r="23" spans="2:23" ht="15.75" x14ac:dyDescent="0.25">
      <c r="B23" s="1">
        <v>18</v>
      </c>
      <c r="C23" s="1">
        <v>3</v>
      </c>
      <c r="D23" s="1">
        <v>3</v>
      </c>
      <c r="E23" s="1">
        <v>4</v>
      </c>
      <c r="F23" s="1">
        <v>2</v>
      </c>
      <c r="G23" s="1">
        <v>4</v>
      </c>
      <c r="H23" s="1">
        <v>4</v>
      </c>
      <c r="I23" s="1">
        <v>2</v>
      </c>
      <c r="J23" s="1">
        <v>2</v>
      </c>
      <c r="K23" s="1">
        <v>3</v>
      </c>
      <c r="L23" s="1"/>
      <c r="M23" s="1">
        <v>18</v>
      </c>
      <c r="N23" s="1">
        <v>5</v>
      </c>
      <c r="O23" s="1">
        <v>5</v>
      </c>
      <c r="P23" s="1">
        <v>8</v>
      </c>
      <c r="Q23" s="1">
        <v>2</v>
      </c>
      <c r="R23" s="1">
        <v>8</v>
      </c>
      <c r="S23" s="1">
        <v>8</v>
      </c>
      <c r="T23" s="1">
        <v>2</v>
      </c>
      <c r="U23" s="1">
        <v>2</v>
      </c>
      <c r="V23" s="1">
        <v>5</v>
      </c>
      <c r="W23" s="1">
        <f t="shared" si="0"/>
        <v>45</v>
      </c>
    </row>
    <row r="24" spans="2:23" ht="15.75" x14ac:dyDescent="0.25">
      <c r="B24" s="1">
        <v>19</v>
      </c>
      <c r="C24" s="1">
        <v>2</v>
      </c>
      <c r="D24" s="1">
        <v>4</v>
      </c>
      <c r="E24" s="1">
        <v>4</v>
      </c>
      <c r="F24" s="1">
        <v>4</v>
      </c>
      <c r="G24" s="1">
        <v>3</v>
      </c>
      <c r="H24" s="1">
        <v>5</v>
      </c>
      <c r="I24" s="1">
        <v>4</v>
      </c>
      <c r="J24" s="1">
        <v>4</v>
      </c>
      <c r="K24" s="1">
        <v>4</v>
      </c>
      <c r="L24" s="1"/>
      <c r="M24" s="1">
        <v>19</v>
      </c>
      <c r="N24" s="1">
        <v>1</v>
      </c>
      <c r="O24" s="1">
        <v>5.5</v>
      </c>
      <c r="P24" s="1">
        <v>5.5</v>
      </c>
      <c r="Q24" s="1">
        <v>5.5</v>
      </c>
      <c r="R24" s="1">
        <v>2</v>
      </c>
      <c r="S24" s="1">
        <v>9</v>
      </c>
      <c r="T24" s="1">
        <v>5.5</v>
      </c>
      <c r="U24" s="1">
        <v>5.5</v>
      </c>
      <c r="V24" s="1">
        <v>5.5</v>
      </c>
      <c r="W24" s="1">
        <f t="shared" si="0"/>
        <v>45</v>
      </c>
    </row>
    <row r="25" spans="2:23" ht="15.75" x14ac:dyDescent="0.25">
      <c r="B25" s="1">
        <v>20</v>
      </c>
      <c r="C25" s="1">
        <v>3</v>
      </c>
      <c r="D25" s="1">
        <v>4</v>
      </c>
      <c r="E25" s="1">
        <v>4</v>
      </c>
      <c r="F25" s="1">
        <v>4</v>
      </c>
      <c r="G25" s="1">
        <v>4</v>
      </c>
      <c r="H25" s="1">
        <v>4</v>
      </c>
      <c r="I25" s="1">
        <v>2</v>
      </c>
      <c r="J25" s="1">
        <v>4</v>
      </c>
      <c r="K25" s="1">
        <v>4</v>
      </c>
      <c r="L25" s="1"/>
      <c r="M25" s="1">
        <v>20</v>
      </c>
      <c r="N25" s="1">
        <v>2</v>
      </c>
      <c r="O25" s="1">
        <v>6</v>
      </c>
      <c r="P25" s="1">
        <v>6</v>
      </c>
      <c r="Q25" s="1">
        <v>6</v>
      </c>
      <c r="R25" s="1">
        <v>6</v>
      </c>
      <c r="S25" s="1">
        <v>6</v>
      </c>
      <c r="T25" s="1">
        <v>1</v>
      </c>
      <c r="U25" s="1">
        <v>6</v>
      </c>
      <c r="V25" s="1">
        <v>6</v>
      </c>
      <c r="W25" s="1">
        <f t="shared" si="0"/>
        <v>45</v>
      </c>
    </row>
    <row r="26" spans="2:23" ht="15.75" x14ac:dyDescent="0.25">
      <c r="B26" s="1">
        <v>21</v>
      </c>
      <c r="C26" s="1">
        <v>3</v>
      </c>
      <c r="D26" s="1">
        <v>3</v>
      </c>
      <c r="E26" s="1">
        <v>3</v>
      </c>
      <c r="F26" s="1">
        <v>3</v>
      </c>
      <c r="G26" s="1">
        <v>3</v>
      </c>
      <c r="H26" s="1">
        <v>3</v>
      </c>
      <c r="I26" s="1">
        <v>3</v>
      </c>
      <c r="J26" s="1">
        <v>3</v>
      </c>
      <c r="K26" s="1">
        <v>3</v>
      </c>
      <c r="L26" s="1"/>
      <c r="M26" s="1">
        <v>21</v>
      </c>
      <c r="N26" s="1">
        <v>5</v>
      </c>
      <c r="O26" s="1">
        <v>5</v>
      </c>
      <c r="P26" s="1">
        <v>5</v>
      </c>
      <c r="Q26" s="1">
        <v>5</v>
      </c>
      <c r="R26" s="1">
        <v>5</v>
      </c>
      <c r="S26" s="1">
        <v>5</v>
      </c>
      <c r="T26" s="1">
        <v>5</v>
      </c>
      <c r="U26" s="1">
        <v>5</v>
      </c>
      <c r="V26" s="1">
        <v>5</v>
      </c>
      <c r="W26" s="1">
        <f t="shared" si="0"/>
        <v>45</v>
      </c>
    </row>
    <row r="27" spans="2:23" ht="15.75" x14ac:dyDescent="0.25">
      <c r="B27" s="1">
        <v>22</v>
      </c>
      <c r="C27" s="1">
        <v>4</v>
      </c>
      <c r="D27" s="1">
        <v>3</v>
      </c>
      <c r="E27" s="1">
        <v>3</v>
      </c>
      <c r="F27" s="1">
        <v>2</v>
      </c>
      <c r="G27" s="1">
        <v>4</v>
      </c>
      <c r="H27" s="1">
        <v>3</v>
      </c>
      <c r="I27" s="1">
        <v>3</v>
      </c>
      <c r="J27" s="1">
        <v>2</v>
      </c>
      <c r="K27" s="1">
        <v>3</v>
      </c>
      <c r="L27" s="1"/>
      <c r="M27" s="1">
        <v>22</v>
      </c>
      <c r="N27" s="1">
        <v>8.5</v>
      </c>
      <c r="O27" s="1">
        <v>5</v>
      </c>
      <c r="P27" s="1">
        <v>5</v>
      </c>
      <c r="Q27" s="1">
        <v>1.5</v>
      </c>
      <c r="R27" s="1">
        <v>8.5</v>
      </c>
      <c r="S27" s="1">
        <v>5</v>
      </c>
      <c r="T27" s="1">
        <v>5</v>
      </c>
      <c r="U27" s="1">
        <v>1.5</v>
      </c>
      <c r="V27" s="1">
        <v>5</v>
      </c>
      <c r="W27" s="1">
        <f t="shared" si="0"/>
        <v>45</v>
      </c>
    </row>
    <row r="28" spans="2:23" ht="15.75" x14ac:dyDescent="0.25">
      <c r="B28" s="1">
        <v>23</v>
      </c>
      <c r="C28" s="1">
        <v>3</v>
      </c>
      <c r="D28" s="1">
        <v>4</v>
      </c>
      <c r="E28" s="1">
        <v>5</v>
      </c>
      <c r="F28" s="1">
        <v>3</v>
      </c>
      <c r="G28" s="1">
        <v>4</v>
      </c>
      <c r="H28" s="1">
        <v>5</v>
      </c>
      <c r="I28" s="1">
        <v>2</v>
      </c>
      <c r="J28" s="1">
        <v>2</v>
      </c>
      <c r="K28" s="1">
        <v>4</v>
      </c>
      <c r="L28" s="1"/>
      <c r="M28" s="1">
        <v>23</v>
      </c>
      <c r="N28" s="1">
        <v>3.5</v>
      </c>
      <c r="O28" s="1">
        <v>6</v>
      </c>
      <c r="P28" s="1">
        <v>8.5</v>
      </c>
      <c r="Q28" s="1">
        <v>3.5</v>
      </c>
      <c r="R28" s="1">
        <v>6</v>
      </c>
      <c r="S28" s="1">
        <v>8.5</v>
      </c>
      <c r="T28" s="1">
        <v>1.5</v>
      </c>
      <c r="U28" s="1">
        <v>1.5</v>
      </c>
      <c r="V28" s="1">
        <v>6</v>
      </c>
      <c r="W28" s="1">
        <f t="shared" si="0"/>
        <v>45</v>
      </c>
    </row>
    <row r="29" spans="2:23" ht="15.75" x14ac:dyDescent="0.25">
      <c r="B29" s="1">
        <v>24</v>
      </c>
      <c r="C29" s="1">
        <v>5</v>
      </c>
      <c r="D29" s="1">
        <v>4</v>
      </c>
      <c r="E29" s="1">
        <v>5</v>
      </c>
      <c r="F29" s="1">
        <v>3</v>
      </c>
      <c r="G29" s="1">
        <v>4</v>
      </c>
      <c r="H29" s="1">
        <v>2</v>
      </c>
      <c r="I29" s="1">
        <v>2</v>
      </c>
      <c r="J29" s="1">
        <v>2</v>
      </c>
      <c r="K29" s="1">
        <v>3</v>
      </c>
      <c r="L29" s="1"/>
      <c r="M29" s="1">
        <v>24</v>
      </c>
      <c r="N29" s="1">
        <v>8.5</v>
      </c>
      <c r="O29" s="1">
        <v>6.5</v>
      </c>
      <c r="P29" s="1">
        <v>8.5</v>
      </c>
      <c r="Q29" s="1">
        <v>4.5</v>
      </c>
      <c r="R29" s="1">
        <v>6.5</v>
      </c>
      <c r="S29" s="1">
        <v>2</v>
      </c>
      <c r="T29" s="1">
        <v>2</v>
      </c>
      <c r="U29" s="1">
        <v>2</v>
      </c>
      <c r="V29" s="1">
        <v>4.5</v>
      </c>
      <c r="W29" s="1">
        <f t="shared" si="0"/>
        <v>45</v>
      </c>
    </row>
    <row r="30" spans="2:23" ht="15.75" x14ac:dyDescent="0.25">
      <c r="B30" s="1">
        <v>25</v>
      </c>
      <c r="C30" s="1">
        <v>3</v>
      </c>
      <c r="D30" s="1">
        <v>4</v>
      </c>
      <c r="E30" s="1">
        <v>4</v>
      </c>
      <c r="F30" s="1">
        <v>4</v>
      </c>
      <c r="G30" s="1">
        <v>4</v>
      </c>
      <c r="H30" s="1">
        <v>5</v>
      </c>
      <c r="I30" s="1">
        <v>2</v>
      </c>
      <c r="J30" s="1">
        <v>3</v>
      </c>
      <c r="K30" s="1">
        <v>4</v>
      </c>
      <c r="L30" s="1"/>
      <c r="M30" s="1">
        <v>25</v>
      </c>
      <c r="N30" s="1">
        <v>2.5</v>
      </c>
      <c r="O30" s="1">
        <v>6</v>
      </c>
      <c r="P30" s="1">
        <v>6</v>
      </c>
      <c r="Q30" s="1">
        <v>6</v>
      </c>
      <c r="R30" s="1">
        <v>6</v>
      </c>
      <c r="S30" s="1">
        <v>9</v>
      </c>
      <c r="T30" s="1">
        <v>1</v>
      </c>
      <c r="U30" s="1">
        <v>2.5</v>
      </c>
      <c r="V30" s="1">
        <v>6</v>
      </c>
      <c r="W30" s="1">
        <f t="shared" si="0"/>
        <v>45</v>
      </c>
    </row>
    <row r="31" spans="2:23" ht="15.75" x14ac:dyDescent="0.25">
      <c r="B31" s="1">
        <v>26</v>
      </c>
      <c r="C31" s="1">
        <v>4</v>
      </c>
      <c r="D31" s="1">
        <v>4</v>
      </c>
      <c r="E31" s="1">
        <v>3</v>
      </c>
      <c r="F31" s="1">
        <v>4</v>
      </c>
      <c r="G31" s="1">
        <v>5</v>
      </c>
      <c r="H31" s="1">
        <v>5</v>
      </c>
      <c r="I31" s="1">
        <v>3</v>
      </c>
      <c r="J31" s="1">
        <v>5</v>
      </c>
      <c r="K31" s="1">
        <v>4</v>
      </c>
      <c r="L31" s="1"/>
      <c r="M31" s="1">
        <v>26</v>
      </c>
      <c r="N31" s="1">
        <v>4.5</v>
      </c>
      <c r="O31" s="1">
        <v>4.5</v>
      </c>
      <c r="P31" s="1">
        <v>1.5</v>
      </c>
      <c r="Q31" s="1">
        <v>4.5</v>
      </c>
      <c r="R31" s="1">
        <v>8</v>
      </c>
      <c r="S31" s="1">
        <v>8</v>
      </c>
      <c r="T31" s="1">
        <v>1.5</v>
      </c>
      <c r="U31" s="1">
        <v>8</v>
      </c>
      <c r="V31" s="1">
        <v>4.5</v>
      </c>
      <c r="W31" s="1">
        <f t="shared" si="0"/>
        <v>45</v>
      </c>
    </row>
    <row r="32" spans="2:23" ht="15.75" x14ac:dyDescent="0.25">
      <c r="B32" s="1">
        <v>27</v>
      </c>
      <c r="C32" s="1">
        <v>4</v>
      </c>
      <c r="D32" s="1">
        <v>3</v>
      </c>
      <c r="E32" s="1">
        <v>4</v>
      </c>
      <c r="F32" s="1">
        <v>3</v>
      </c>
      <c r="G32" s="1">
        <v>5</v>
      </c>
      <c r="H32" s="1">
        <v>4</v>
      </c>
      <c r="I32" s="1">
        <v>3</v>
      </c>
      <c r="J32" s="1">
        <v>5</v>
      </c>
      <c r="K32" s="1">
        <v>4</v>
      </c>
      <c r="L32" s="1"/>
      <c r="M32" s="1">
        <v>27</v>
      </c>
      <c r="N32" s="1">
        <v>5.5</v>
      </c>
      <c r="O32" s="1">
        <v>2</v>
      </c>
      <c r="P32" s="1">
        <v>5.5</v>
      </c>
      <c r="Q32" s="1">
        <v>2</v>
      </c>
      <c r="R32" s="1">
        <v>8.5</v>
      </c>
      <c r="S32" s="1">
        <v>5.5</v>
      </c>
      <c r="T32" s="1">
        <v>2</v>
      </c>
      <c r="U32" s="1">
        <v>8.5</v>
      </c>
      <c r="V32" s="1">
        <v>5.5</v>
      </c>
      <c r="W32" s="1">
        <f t="shared" si="0"/>
        <v>45</v>
      </c>
    </row>
    <row r="33" spans="2:23" ht="15.75" x14ac:dyDescent="0.25">
      <c r="B33" s="1">
        <v>28</v>
      </c>
      <c r="C33" s="1">
        <v>4</v>
      </c>
      <c r="D33" s="1">
        <v>4</v>
      </c>
      <c r="E33" s="1">
        <v>4</v>
      </c>
      <c r="F33" s="1">
        <v>4</v>
      </c>
      <c r="G33" s="1">
        <v>4</v>
      </c>
      <c r="H33" s="1">
        <v>3</v>
      </c>
      <c r="I33" s="1">
        <v>3</v>
      </c>
      <c r="J33" s="1">
        <v>5</v>
      </c>
      <c r="K33" s="1">
        <v>3</v>
      </c>
      <c r="L33" s="1"/>
      <c r="M33" s="1">
        <v>28</v>
      </c>
      <c r="N33" s="1">
        <v>6</v>
      </c>
      <c r="O33" s="1">
        <v>6</v>
      </c>
      <c r="P33" s="1">
        <v>6</v>
      </c>
      <c r="Q33" s="1">
        <v>6</v>
      </c>
      <c r="R33" s="1">
        <v>6</v>
      </c>
      <c r="S33" s="1">
        <v>2</v>
      </c>
      <c r="T33" s="1">
        <v>2</v>
      </c>
      <c r="U33" s="1">
        <v>9</v>
      </c>
      <c r="V33" s="1">
        <v>2</v>
      </c>
      <c r="W33" s="1">
        <f t="shared" si="0"/>
        <v>45</v>
      </c>
    </row>
    <row r="34" spans="2:23" ht="15.75" x14ac:dyDescent="0.25">
      <c r="B34" s="1">
        <v>29</v>
      </c>
      <c r="C34" s="1">
        <v>4</v>
      </c>
      <c r="D34" s="1">
        <v>5</v>
      </c>
      <c r="E34" s="1">
        <v>4</v>
      </c>
      <c r="F34" s="1">
        <v>4</v>
      </c>
      <c r="G34" s="1">
        <v>3</v>
      </c>
      <c r="H34" s="1">
        <v>3</v>
      </c>
      <c r="I34" s="1">
        <v>4</v>
      </c>
      <c r="J34" s="1">
        <v>4</v>
      </c>
      <c r="K34" s="1">
        <v>4</v>
      </c>
      <c r="L34" s="1"/>
      <c r="M34" s="1">
        <v>29</v>
      </c>
      <c r="N34" s="1">
        <v>5.5</v>
      </c>
      <c r="O34" s="1">
        <v>9</v>
      </c>
      <c r="P34" s="1">
        <v>5.5</v>
      </c>
      <c r="Q34" s="1">
        <v>5.5</v>
      </c>
      <c r="R34" s="1">
        <v>1.5</v>
      </c>
      <c r="S34" s="1">
        <v>1.5</v>
      </c>
      <c r="T34" s="1">
        <v>5.5</v>
      </c>
      <c r="U34" s="1">
        <v>5.5</v>
      </c>
      <c r="V34" s="1">
        <v>5.5</v>
      </c>
      <c r="W34" s="1">
        <f t="shared" si="0"/>
        <v>45</v>
      </c>
    </row>
    <row r="35" spans="2:23" ht="15.75" x14ac:dyDescent="0.25">
      <c r="B35" s="1">
        <v>30</v>
      </c>
      <c r="C35" s="1">
        <v>3</v>
      </c>
      <c r="D35" s="1">
        <v>3</v>
      </c>
      <c r="E35" s="1">
        <v>3</v>
      </c>
      <c r="F35" s="1">
        <v>3</v>
      </c>
      <c r="G35" s="1">
        <v>4</v>
      </c>
      <c r="H35" s="1">
        <v>4</v>
      </c>
      <c r="I35" s="1">
        <v>3</v>
      </c>
      <c r="J35" s="1">
        <v>3</v>
      </c>
      <c r="K35" s="1">
        <v>3</v>
      </c>
      <c r="L35" s="1"/>
      <c r="M35" s="1">
        <v>30</v>
      </c>
      <c r="N35" s="1">
        <v>4</v>
      </c>
      <c r="O35" s="1">
        <v>4</v>
      </c>
      <c r="P35" s="1">
        <v>4</v>
      </c>
      <c r="Q35" s="1">
        <v>4</v>
      </c>
      <c r="R35" s="1">
        <v>8.5</v>
      </c>
      <c r="S35" s="1">
        <v>8.5</v>
      </c>
      <c r="T35" s="1">
        <v>4</v>
      </c>
      <c r="U35" s="1">
        <v>4</v>
      </c>
      <c r="V35" s="1">
        <v>4</v>
      </c>
      <c r="W35" s="1">
        <f t="shared" si="0"/>
        <v>45</v>
      </c>
    </row>
    <row r="36" spans="2:23" ht="15.75" x14ac:dyDescent="0.25">
      <c r="B36" s="1" t="s">
        <v>45</v>
      </c>
      <c r="C36" s="14">
        <f>AVERAGE(C6:C35)</f>
        <v>3.4333333333333331</v>
      </c>
      <c r="D36" s="14">
        <f t="shared" ref="D36:K36" si="1">AVERAGE(D6:D35)</f>
        <v>3.9333333333333331</v>
      </c>
      <c r="E36" s="14">
        <f t="shared" si="1"/>
        <v>4.0333333333333332</v>
      </c>
      <c r="F36" s="14">
        <f t="shared" si="1"/>
        <v>3.5666666666666669</v>
      </c>
      <c r="G36" s="14">
        <f t="shared" si="1"/>
        <v>4.0666666666666664</v>
      </c>
      <c r="H36" s="14">
        <f t="shared" si="1"/>
        <v>4.2</v>
      </c>
      <c r="I36" s="14">
        <f t="shared" si="1"/>
        <v>2.9666666666666668</v>
      </c>
      <c r="J36" s="14">
        <f t="shared" si="1"/>
        <v>3.4333333333333331</v>
      </c>
      <c r="K36" s="14">
        <f t="shared" si="1"/>
        <v>3.5666666666666669</v>
      </c>
      <c r="L36" s="1"/>
      <c r="M36" s="1" t="s">
        <v>84</v>
      </c>
      <c r="N36" s="1">
        <f>SUM(N6:N35)</f>
        <v>127</v>
      </c>
      <c r="O36" s="1">
        <f t="shared" ref="O36:V36" si="2">SUM(O6:O35)</f>
        <v>171</v>
      </c>
      <c r="P36" s="1">
        <f t="shared" si="2"/>
        <v>173.5</v>
      </c>
      <c r="Q36" s="1">
        <f t="shared" si="2"/>
        <v>138.5</v>
      </c>
      <c r="R36" s="1">
        <f t="shared" si="2"/>
        <v>177.5</v>
      </c>
      <c r="S36" s="1">
        <f t="shared" si="2"/>
        <v>191.5</v>
      </c>
      <c r="T36" s="1">
        <f t="shared" si="2"/>
        <v>97</v>
      </c>
      <c r="U36" s="1">
        <f t="shared" si="2"/>
        <v>132</v>
      </c>
      <c r="V36" s="1">
        <f t="shared" si="2"/>
        <v>142</v>
      </c>
      <c r="W36" s="1"/>
    </row>
    <row r="37" spans="2:23" ht="15.75" x14ac:dyDescent="0.25">
      <c r="B37" s="1"/>
      <c r="C37" s="1" t="s">
        <v>98</v>
      </c>
      <c r="D37" s="91">
        <f>(12/((30*9)*(9+1))*SUMSQ(N36:V36)-3*(30)*(9+1))</f>
        <v>32.577777777777783</v>
      </c>
      <c r="E37" s="1"/>
      <c r="F37" s="1"/>
      <c r="G37" s="1"/>
      <c r="H37" s="1"/>
      <c r="I37" s="1"/>
      <c r="J37" s="1"/>
      <c r="K37" s="1"/>
      <c r="L37" s="1"/>
      <c r="M37" s="1" t="s">
        <v>46</v>
      </c>
      <c r="N37" s="1">
        <f>AVERAGE(N6:N35)</f>
        <v>4.2333333333333334</v>
      </c>
      <c r="O37" s="1">
        <f t="shared" ref="O37:V37" si="3">AVERAGE(O6:O35)</f>
        <v>5.7</v>
      </c>
      <c r="P37" s="1">
        <f t="shared" si="3"/>
        <v>5.7833333333333332</v>
      </c>
      <c r="Q37" s="1">
        <f t="shared" si="3"/>
        <v>4.6166666666666663</v>
      </c>
      <c r="R37" s="1">
        <f t="shared" si="3"/>
        <v>5.916666666666667</v>
      </c>
      <c r="S37" s="1">
        <f t="shared" si="3"/>
        <v>6.3833333333333337</v>
      </c>
      <c r="T37" s="1">
        <f t="shared" si="3"/>
        <v>3.2333333333333334</v>
      </c>
      <c r="U37" s="1">
        <f t="shared" si="3"/>
        <v>4.4000000000000004</v>
      </c>
      <c r="V37" s="1">
        <f t="shared" si="3"/>
        <v>4.7333333333333334</v>
      </c>
      <c r="W37" s="1"/>
    </row>
    <row r="38" spans="2:23" ht="15.75" x14ac:dyDescent="0.25">
      <c r="B38" s="1"/>
      <c r="C38" s="1" t="s">
        <v>108</v>
      </c>
      <c r="D38" s="91">
        <f>_xlfn.CHISQ.INV.RT(0.05,8)</f>
        <v>15.507313055865453</v>
      </c>
      <c r="E38" s="1"/>
      <c r="F38" s="1"/>
      <c r="G38" s="1" t="s">
        <v>117</v>
      </c>
      <c r="H38" s="1" t="s">
        <v>118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2:23" ht="15.75" x14ac:dyDescent="0.2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2:23" ht="15.75" x14ac:dyDescent="0.25">
      <c r="B40" s="1"/>
      <c r="C40" s="1"/>
      <c r="D40" s="55" t="s">
        <v>11</v>
      </c>
      <c r="E40" s="55" t="s">
        <v>79</v>
      </c>
      <c r="F40" s="55" t="s">
        <v>116</v>
      </c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2:23" ht="15.75" x14ac:dyDescent="0.25">
      <c r="B41" s="1"/>
      <c r="C41" s="1"/>
      <c r="D41" s="41" t="s">
        <v>99</v>
      </c>
      <c r="E41" s="32">
        <f>AVERAGE(C6:C35)</f>
        <v>3.4333333333333331</v>
      </c>
      <c r="F41" s="89">
        <v>127</v>
      </c>
      <c r="G41" s="1" t="s">
        <v>53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2:23" ht="15.75" x14ac:dyDescent="0.25">
      <c r="B42" s="1"/>
      <c r="C42" s="1"/>
      <c r="D42" s="41" t="s">
        <v>100</v>
      </c>
      <c r="E42" s="32">
        <f>AVERAGE(D6:D35)</f>
        <v>3.9333333333333331</v>
      </c>
      <c r="F42" s="89">
        <v>171</v>
      </c>
      <c r="G42" s="1" t="s">
        <v>55</v>
      </c>
      <c r="H42" s="1"/>
      <c r="I42" s="1"/>
      <c r="J42" s="14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2:23" ht="15.75" x14ac:dyDescent="0.25">
      <c r="B43" s="1"/>
      <c r="C43" s="1"/>
      <c r="D43" s="41" t="s">
        <v>101</v>
      </c>
      <c r="E43" s="32">
        <f>AVERAGE(E6:E35)</f>
        <v>4.0333333333333332</v>
      </c>
      <c r="F43" s="89">
        <v>173.5</v>
      </c>
      <c r="G43" s="1" t="s">
        <v>55</v>
      </c>
      <c r="H43" s="1"/>
      <c r="I43" s="1"/>
      <c r="J43" s="14"/>
      <c r="K43" s="1"/>
      <c r="L43" s="41"/>
      <c r="M43" s="14"/>
      <c r="N43" s="14"/>
      <c r="O43" s="1"/>
      <c r="P43" s="1"/>
      <c r="Q43" s="1"/>
      <c r="R43" s="1"/>
      <c r="S43" s="1"/>
      <c r="T43" s="1"/>
      <c r="U43" s="1"/>
      <c r="V43" s="1"/>
      <c r="W43" s="1"/>
    </row>
    <row r="44" spans="2:23" ht="15.75" x14ac:dyDescent="0.25">
      <c r="B44" s="1"/>
      <c r="C44" s="1"/>
      <c r="D44" s="41" t="s">
        <v>102</v>
      </c>
      <c r="E44" s="32">
        <f>AVERAGE(F6:F35)</f>
        <v>3.5666666666666669</v>
      </c>
      <c r="F44" s="89">
        <v>138.5</v>
      </c>
      <c r="G44" s="1" t="s">
        <v>119</v>
      </c>
      <c r="H44" s="66">
        <v>2.9666666666666668</v>
      </c>
      <c r="I44" s="1"/>
      <c r="J44" s="89">
        <v>97</v>
      </c>
      <c r="K44" s="14">
        <f>J44+E$50</f>
        <v>131.89571965155613</v>
      </c>
      <c r="L44" s="33">
        <f>J44-J44</f>
        <v>0</v>
      </c>
      <c r="M44" s="14" t="s">
        <v>52</v>
      </c>
      <c r="N44" s="89"/>
      <c r="O44" s="89"/>
      <c r="P44" s="89"/>
      <c r="Q44" s="89"/>
      <c r="R44" s="89"/>
      <c r="S44" s="89"/>
      <c r="T44" s="89"/>
      <c r="U44" s="89"/>
      <c r="V44" s="89"/>
      <c r="W44" s="1"/>
    </row>
    <row r="45" spans="2:23" ht="15.75" x14ac:dyDescent="0.25">
      <c r="B45" s="1"/>
      <c r="C45" s="1"/>
      <c r="D45" s="41" t="s">
        <v>103</v>
      </c>
      <c r="E45" s="32">
        <f>AVERAGE(G6:G35)</f>
        <v>4.0666666666666664</v>
      </c>
      <c r="F45" s="89">
        <v>177.5</v>
      </c>
      <c r="G45" s="1" t="s">
        <v>55</v>
      </c>
      <c r="H45" s="66">
        <v>3.4333333333333331</v>
      </c>
      <c r="I45" s="1"/>
      <c r="J45" s="89">
        <v>127</v>
      </c>
      <c r="K45" s="14">
        <f t="shared" ref="K45:K52" si="4">J45+E$50</f>
        <v>161.89571965155613</v>
      </c>
      <c r="L45" s="33">
        <f t="shared" ref="L45:L52" si="5">J45-J44</f>
        <v>30</v>
      </c>
      <c r="M45" s="14" t="s">
        <v>53</v>
      </c>
      <c r="N45" s="14">
        <f>J46-J45</f>
        <v>5</v>
      </c>
      <c r="O45" s="1"/>
      <c r="P45" s="1"/>
      <c r="Q45" s="1"/>
      <c r="R45" s="1"/>
      <c r="S45" s="1"/>
      <c r="T45" s="1"/>
      <c r="U45" s="1"/>
      <c r="V45" s="1"/>
      <c r="W45" s="1"/>
    </row>
    <row r="46" spans="2:23" ht="15.75" x14ac:dyDescent="0.25">
      <c r="B46" s="1"/>
      <c r="C46" s="1"/>
      <c r="D46" s="41" t="s">
        <v>104</v>
      </c>
      <c r="E46" s="32">
        <f>AVERAGE(H6:H35)</f>
        <v>4.2</v>
      </c>
      <c r="F46" s="89">
        <v>191.5</v>
      </c>
      <c r="G46" s="1" t="s">
        <v>55</v>
      </c>
      <c r="H46" s="66">
        <v>3.4333333333333331</v>
      </c>
      <c r="I46" s="1"/>
      <c r="J46" s="89">
        <v>132</v>
      </c>
      <c r="K46" s="14">
        <f t="shared" si="4"/>
        <v>166.89571965155613</v>
      </c>
      <c r="L46" s="33">
        <f t="shared" si="5"/>
        <v>5</v>
      </c>
      <c r="M46" s="14" t="s">
        <v>54</v>
      </c>
      <c r="N46" s="14">
        <f>J49-J46</f>
        <v>39</v>
      </c>
      <c r="O46" s="1"/>
      <c r="P46" s="1"/>
      <c r="Q46" s="1"/>
      <c r="R46" s="1"/>
      <c r="S46" s="1"/>
      <c r="T46" s="1"/>
      <c r="U46" s="1"/>
      <c r="V46" s="1"/>
      <c r="W46" s="1"/>
    </row>
    <row r="47" spans="2:23" ht="15.75" x14ac:dyDescent="0.25">
      <c r="B47" s="1"/>
      <c r="C47" s="1"/>
      <c r="D47" s="41" t="s">
        <v>105</v>
      </c>
      <c r="E47" s="32">
        <f>AVERAGE(I6:I35)</f>
        <v>2.9666666666666668</v>
      </c>
      <c r="F47" s="89">
        <v>97</v>
      </c>
      <c r="G47" s="1" t="s">
        <v>52</v>
      </c>
      <c r="H47" s="66">
        <v>3.5666666666666669</v>
      </c>
      <c r="I47" s="1"/>
      <c r="J47" s="89">
        <v>138.5</v>
      </c>
      <c r="K47" s="14">
        <f t="shared" si="4"/>
        <v>173.39571965155613</v>
      </c>
      <c r="L47" s="33">
        <f t="shared" si="5"/>
        <v>6.5</v>
      </c>
      <c r="M47" s="14" t="s">
        <v>119</v>
      </c>
      <c r="N47" s="14">
        <f>J49-J47</f>
        <v>32.5</v>
      </c>
      <c r="O47" s="1"/>
      <c r="P47" s="1"/>
      <c r="Q47" s="1"/>
      <c r="R47" s="1"/>
      <c r="S47" s="1"/>
      <c r="T47" s="1"/>
      <c r="U47" s="1"/>
      <c r="V47" s="1"/>
      <c r="W47" s="1"/>
    </row>
    <row r="48" spans="2:23" ht="15.75" x14ac:dyDescent="0.25">
      <c r="B48" s="1"/>
      <c r="C48" s="1"/>
      <c r="D48" s="41" t="s">
        <v>106</v>
      </c>
      <c r="E48" s="32">
        <f>AVERAGE(J6:J35)</f>
        <v>3.4333333333333331</v>
      </c>
      <c r="F48" s="89">
        <v>132</v>
      </c>
      <c r="G48" s="1" t="s">
        <v>54</v>
      </c>
      <c r="H48" s="26">
        <v>3.5666666666666669</v>
      </c>
      <c r="I48" s="1"/>
      <c r="J48" s="89">
        <v>142</v>
      </c>
      <c r="K48" s="14">
        <f t="shared" si="4"/>
        <v>176.89571965155613</v>
      </c>
      <c r="L48" s="33">
        <f t="shared" si="5"/>
        <v>3.5</v>
      </c>
      <c r="M48" s="14" t="s">
        <v>119</v>
      </c>
      <c r="N48" s="14"/>
      <c r="O48" s="1"/>
      <c r="P48" s="1"/>
      <c r="Q48" s="1"/>
      <c r="R48" s="1"/>
      <c r="S48" s="1"/>
      <c r="T48" s="1"/>
      <c r="U48" s="1"/>
      <c r="V48" s="1"/>
      <c r="W48" s="1"/>
    </row>
    <row r="49" spans="2:23" ht="15.75" x14ac:dyDescent="0.25">
      <c r="B49" s="1"/>
      <c r="C49" s="1"/>
      <c r="D49" s="56" t="s">
        <v>107</v>
      </c>
      <c r="E49" s="68">
        <f>AVERAGE(K6:K35)</f>
        <v>3.5666666666666669</v>
      </c>
      <c r="F49" s="89">
        <v>142</v>
      </c>
      <c r="G49" s="1" t="s">
        <v>119</v>
      </c>
      <c r="H49" s="66">
        <v>3.9333333333333331</v>
      </c>
      <c r="I49" s="1"/>
      <c r="J49" s="89">
        <v>171</v>
      </c>
      <c r="K49" s="14">
        <f t="shared" si="4"/>
        <v>205.89571965155613</v>
      </c>
      <c r="L49" s="33">
        <f t="shared" si="5"/>
        <v>29</v>
      </c>
      <c r="M49" s="14" t="s">
        <v>55</v>
      </c>
      <c r="N49" s="14"/>
      <c r="O49" s="1"/>
      <c r="P49" s="1"/>
      <c r="Q49" s="1"/>
      <c r="R49" s="1"/>
      <c r="S49" s="1"/>
      <c r="T49" s="1"/>
      <c r="U49" s="1"/>
      <c r="V49" s="1"/>
      <c r="W49" s="1"/>
    </row>
    <row r="50" spans="2:23" ht="15.75" x14ac:dyDescent="0.25">
      <c r="B50" s="1"/>
      <c r="C50" s="1"/>
      <c r="D50" s="56" t="s">
        <v>111</v>
      </c>
      <c r="E50" s="160">
        <f>1.645*SQRT(30*9*(9+1)/6)</f>
        <v>34.895719651556121</v>
      </c>
      <c r="F50" s="160"/>
      <c r="G50" s="1"/>
      <c r="H50" s="66">
        <v>4.0333333333333332</v>
      </c>
      <c r="I50" s="1"/>
      <c r="J50" s="89">
        <v>173.5</v>
      </c>
      <c r="K50" s="14">
        <f t="shared" si="4"/>
        <v>208.39571965155613</v>
      </c>
      <c r="L50" s="33">
        <f t="shared" si="5"/>
        <v>2.5</v>
      </c>
      <c r="M50" s="14" t="s">
        <v>55</v>
      </c>
      <c r="N50" s="14"/>
      <c r="O50" s="1"/>
      <c r="P50" s="1"/>
      <c r="Q50" s="1"/>
      <c r="R50" s="1"/>
      <c r="S50" s="1"/>
      <c r="T50" s="1"/>
      <c r="U50" s="1"/>
      <c r="V50" s="1"/>
      <c r="W50" s="1"/>
    </row>
    <row r="51" spans="2:23" ht="15.75" x14ac:dyDescent="0.25">
      <c r="B51" s="1"/>
      <c r="C51" s="1"/>
      <c r="D51" s="1"/>
      <c r="E51" s="1"/>
      <c r="F51" s="1"/>
      <c r="G51" s="1"/>
      <c r="H51" s="66">
        <v>4.0666666666666664</v>
      </c>
      <c r="I51" s="1"/>
      <c r="J51" s="89">
        <v>177.5</v>
      </c>
      <c r="K51" s="14">
        <f t="shared" si="4"/>
        <v>212.39571965155613</v>
      </c>
      <c r="L51" s="33">
        <f t="shared" si="5"/>
        <v>4</v>
      </c>
      <c r="M51" s="14" t="s">
        <v>55</v>
      </c>
      <c r="N51" s="14"/>
      <c r="O51" s="1"/>
      <c r="P51" s="1"/>
      <c r="Q51" s="1"/>
      <c r="R51" s="1"/>
      <c r="S51" s="1"/>
      <c r="T51" s="1"/>
      <c r="U51" s="1"/>
      <c r="V51" s="1"/>
      <c r="W51" s="1"/>
    </row>
    <row r="52" spans="2:23" ht="15.75" x14ac:dyDescent="0.25">
      <c r="H52" s="66">
        <v>4.2</v>
      </c>
      <c r="J52" s="89">
        <v>191.5</v>
      </c>
      <c r="K52" s="14">
        <f t="shared" si="4"/>
        <v>226.39571965155613</v>
      </c>
      <c r="L52" s="83">
        <f t="shared" si="5"/>
        <v>14</v>
      </c>
      <c r="M52" s="14" t="s">
        <v>55</v>
      </c>
    </row>
  </sheetData>
  <sortState ref="H44:H52">
    <sortCondition ref="H44"/>
  </sortState>
  <mergeCells count="6">
    <mergeCell ref="B2:F2"/>
    <mergeCell ref="B4:B5"/>
    <mergeCell ref="C4:K4"/>
    <mergeCell ref="E50:F50"/>
    <mergeCell ref="N4:V4"/>
    <mergeCell ref="M4:M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W52"/>
  <sheetViews>
    <sheetView topLeftCell="A26" zoomScale="80" zoomScaleNormal="80" workbookViewId="0">
      <selection activeCell="C39" sqref="C39"/>
    </sheetView>
  </sheetViews>
  <sheetFormatPr defaultRowHeight="15.75" x14ac:dyDescent="0.25"/>
  <cols>
    <col min="1" max="3" width="9.140625" style="1"/>
    <col min="4" max="4" width="43" style="1" customWidth="1"/>
    <col min="5" max="13" width="9.140625" style="1"/>
    <col min="14" max="14" width="9.140625" style="1" customWidth="1"/>
    <col min="15" max="16384" width="9.140625" style="1"/>
  </cols>
  <sheetData>
    <row r="2" spans="2:23" x14ac:dyDescent="0.25">
      <c r="B2" s="126" t="s">
        <v>74</v>
      </c>
      <c r="C2" s="126"/>
      <c r="D2" s="126"/>
      <c r="E2" s="126"/>
      <c r="F2" s="126"/>
    </row>
    <row r="4" spans="2:23" x14ac:dyDescent="0.25">
      <c r="B4" s="118" t="s">
        <v>68</v>
      </c>
      <c r="C4" s="118" t="s">
        <v>75</v>
      </c>
      <c r="D4" s="118"/>
      <c r="E4" s="118"/>
      <c r="F4" s="118"/>
      <c r="G4" s="118"/>
      <c r="H4" s="118"/>
      <c r="I4" s="118"/>
      <c r="J4" s="118"/>
      <c r="K4" s="118"/>
      <c r="M4" s="118" t="s">
        <v>68</v>
      </c>
      <c r="N4" s="126" t="s">
        <v>87</v>
      </c>
      <c r="O4" s="126"/>
      <c r="P4" s="126"/>
      <c r="Q4" s="126"/>
      <c r="R4" s="126"/>
      <c r="S4" s="126"/>
      <c r="T4" s="126"/>
      <c r="U4" s="126"/>
      <c r="V4" s="126"/>
    </row>
    <row r="5" spans="2:23" x14ac:dyDescent="0.25">
      <c r="B5" s="118"/>
      <c r="C5" s="1" t="s">
        <v>1</v>
      </c>
      <c r="D5" s="1" t="s">
        <v>2</v>
      </c>
      <c r="E5" s="1" t="s">
        <v>3</v>
      </c>
      <c r="F5" s="1" t="s">
        <v>4</v>
      </c>
      <c r="G5" s="1" t="s">
        <v>5</v>
      </c>
      <c r="H5" s="1" t="s">
        <v>6</v>
      </c>
      <c r="I5" s="1" t="s">
        <v>7</v>
      </c>
      <c r="J5" s="1" t="s">
        <v>8</v>
      </c>
      <c r="K5" s="1" t="s">
        <v>9</v>
      </c>
      <c r="M5" s="118"/>
      <c r="N5" s="1" t="s">
        <v>1</v>
      </c>
      <c r="O5" s="1" t="s">
        <v>2</v>
      </c>
      <c r="P5" s="1" t="s">
        <v>3</v>
      </c>
      <c r="Q5" s="1" t="s">
        <v>4</v>
      </c>
      <c r="R5" s="1" t="s">
        <v>5</v>
      </c>
      <c r="S5" s="1" t="s">
        <v>6</v>
      </c>
      <c r="T5" s="1" t="s">
        <v>7</v>
      </c>
      <c r="U5" s="1" t="s">
        <v>8</v>
      </c>
      <c r="V5" s="1" t="s">
        <v>9</v>
      </c>
      <c r="W5" s="1" t="s">
        <v>84</v>
      </c>
    </row>
    <row r="6" spans="2:23" x14ac:dyDescent="0.25">
      <c r="B6" s="1">
        <v>1</v>
      </c>
      <c r="C6" s="1">
        <v>2</v>
      </c>
      <c r="D6" s="1">
        <v>1</v>
      </c>
      <c r="E6" s="1">
        <v>4</v>
      </c>
      <c r="F6" s="1">
        <v>3</v>
      </c>
      <c r="G6" s="1">
        <v>5</v>
      </c>
      <c r="H6" s="1">
        <v>4</v>
      </c>
      <c r="I6" s="1">
        <v>5</v>
      </c>
      <c r="J6" s="1">
        <v>4</v>
      </c>
      <c r="K6" s="1">
        <v>5</v>
      </c>
      <c r="M6" s="1">
        <v>1</v>
      </c>
      <c r="N6" s="1">
        <v>2</v>
      </c>
      <c r="O6" s="1">
        <v>1</v>
      </c>
      <c r="P6" s="1">
        <v>5</v>
      </c>
      <c r="Q6" s="1">
        <v>3</v>
      </c>
      <c r="R6" s="1">
        <v>8</v>
      </c>
      <c r="S6" s="1">
        <v>5</v>
      </c>
      <c r="T6" s="1">
        <v>8</v>
      </c>
      <c r="U6" s="1">
        <v>5</v>
      </c>
      <c r="V6" s="1">
        <v>8</v>
      </c>
      <c r="W6" s="1">
        <f>SUM(N6:V6)</f>
        <v>45</v>
      </c>
    </row>
    <row r="7" spans="2:23" x14ac:dyDescent="0.25">
      <c r="B7" s="1">
        <v>2</v>
      </c>
      <c r="C7" s="1">
        <v>2</v>
      </c>
      <c r="D7" s="1">
        <v>4</v>
      </c>
      <c r="E7" s="1">
        <v>5</v>
      </c>
      <c r="F7" s="1">
        <v>3</v>
      </c>
      <c r="G7" s="1">
        <v>2</v>
      </c>
      <c r="H7" s="1">
        <v>2</v>
      </c>
      <c r="I7" s="1">
        <v>2</v>
      </c>
      <c r="J7" s="1">
        <v>1</v>
      </c>
      <c r="K7" s="1">
        <v>4</v>
      </c>
      <c r="M7" s="1">
        <v>2</v>
      </c>
      <c r="N7" s="1">
        <v>3.5</v>
      </c>
      <c r="O7" s="1">
        <v>7.5</v>
      </c>
      <c r="P7" s="1">
        <v>9</v>
      </c>
      <c r="Q7" s="1">
        <v>6</v>
      </c>
      <c r="R7" s="1">
        <v>3.5</v>
      </c>
      <c r="S7" s="1">
        <v>3.5</v>
      </c>
      <c r="T7" s="1">
        <v>3.5</v>
      </c>
      <c r="U7" s="1">
        <v>1</v>
      </c>
      <c r="V7" s="1">
        <v>7.5</v>
      </c>
      <c r="W7" s="1">
        <f t="shared" ref="W7:W35" si="0">SUM(N7:V7)</f>
        <v>45</v>
      </c>
    </row>
    <row r="8" spans="2:23" x14ac:dyDescent="0.25">
      <c r="B8" s="1">
        <v>3</v>
      </c>
      <c r="C8" s="1">
        <v>3</v>
      </c>
      <c r="D8" s="1">
        <v>4</v>
      </c>
      <c r="E8" s="1">
        <v>3</v>
      </c>
      <c r="F8" s="1">
        <v>4</v>
      </c>
      <c r="G8" s="1">
        <v>3</v>
      </c>
      <c r="H8" s="1">
        <v>4</v>
      </c>
      <c r="I8" s="1">
        <v>3</v>
      </c>
      <c r="J8" s="1">
        <v>5</v>
      </c>
      <c r="K8" s="1">
        <v>5</v>
      </c>
      <c r="M8" s="1">
        <v>3</v>
      </c>
      <c r="N8" s="1">
        <v>2.5</v>
      </c>
      <c r="O8" s="1">
        <v>6</v>
      </c>
      <c r="P8" s="1">
        <v>2.5</v>
      </c>
      <c r="Q8" s="1">
        <v>6</v>
      </c>
      <c r="R8" s="1">
        <v>2.5</v>
      </c>
      <c r="S8" s="1">
        <v>6</v>
      </c>
      <c r="T8" s="1">
        <v>2.5</v>
      </c>
      <c r="U8" s="1">
        <v>8.5</v>
      </c>
      <c r="V8" s="1">
        <v>8.5</v>
      </c>
      <c r="W8" s="1">
        <f t="shared" si="0"/>
        <v>45</v>
      </c>
    </row>
    <row r="9" spans="2:23" x14ac:dyDescent="0.25">
      <c r="B9" s="1">
        <v>4</v>
      </c>
      <c r="C9" s="1">
        <v>2</v>
      </c>
      <c r="D9" s="1">
        <v>1</v>
      </c>
      <c r="E9" s="1">
        <v>2</v>
      </c>
      <c r="F9" s="1">
        <v>2</v>
      </c>
      <c r="G9" s="1">
        <v>4</v>
      </c>
      <c r="H9" s="1">
        <v>4</v>
      </c>
      <c r="I9" s="1">
        <v>4</v>
      </c>
      <c r="J9" s="1">
        <v>5</v>
      </c>
      <c r="K9" s="1">
        <v>4</v>
      </c>
      <c r="M9" s="1">
        <v>4</v>
      </c>
      <c r="N9" s="1">
        <v>3</v>
      </c>
      <c r="O9" s="1">
        <v>1</v>
      </c>
      <c r="P9" s="1">
        <v>3</v>
      </c>
      <c r="Q9" s="1">
        <v>3</v>
      </c>
      <c r="R9" s="1">
        <v>6.5</v>
      </c>
      <c r="S9" s="1">
        <v>6.5</v>
      </c>
      <c r="T9" s="1">
        <v>6.5</v>
      </c>
      <c r="U9" s="1">
        <v>9</v>
      </c>
      <c r="V9" s="1">
        <v>6.5</v>
      </c>
      <c r="W9" s="1">
        <f t="shared" si="0"/>
        <v>45</v>
      </c>
    </row>
    <row r="10" spans="2:23" x14ac:dyDescent="0.25">
      <c r="B10" s="1">
        <v>5</v>
      </c>
      <c r="C10" s="1">
        <v>3</v>
      </c>
      <c r="D10" s="1">
        <v>2</v>
      </c>
      <c r="E10" s="1">
        <v>2</v>
      </c>
      <c r="F10" s="1">
        <v>5</v>
      </c>
      <c r="G10" s="1">
        <v>4</v>
      </c>
      <c r="H10" s="1">
        <v>1</v>
      </c>
      <c r="I10" s="1">
        <v>4</v>
      </c>
      <c r="J10" s="1">
        <v>2</v>
      </c>
      <c r="K10" s="1">
        <v>4</v>
      </c>
      <c r="M10" s="1">
        <v>5</v>
      </c>
      <c r="N10" s="88">
        <v>5</v>
      </c>
      <c r="O10" s="88">
        <v>3</v>
      </c>
      <c r="P10" s="88">
        <v>3</v>
      </c>
      <c r="Q10" s="88">
        <v>9</v>
      </c>
      <c r="R10" s="88">
        <v>7</v>
      </c>
      <c r="S10" s="88">
        <v>1</v>
      </c>
      <c r="T10" s="88">
        <v>7</v>
      </c>
      <c r="U10" s="88">
        <v>3</v>
      </c>
      <c r="V10" s="88">
        <v>7</v>
      </c>
      <c r="W10" s="1">
        <f t="shared" si="0"/>
        <v>45</v>
      </c>
    </row>
    <row r="11" spans="2:23" x14ac:dyDescent="0.25">
      <c r="B11" s="1">
        <v>6</v>
      </c>
      <c r="C11" s="1">
        <v>5</v>
      </c>
      <c r="D11" s="1">
        <v>5</v>
      </c>
      <c r="E11" s="1">
        <v>5</v>
      </c>
      <c r="F11" s="1">
        <v>4</v>
      </c>
      <c r="G11" s="1">
        <v>4</v>
      </c>
      <c r="H11" s="1">
        <v>5</v>
      </c>
      <c r="I11" s="1">
        <v>4</v>
      </c>
      <c r="J11" s="1">
        <v>5</v>
      </c>
      <c r="K11" s="1">
        <v>4</v>
      </c>
      <c r="M11" s="1">
        <v>6</v>
      </c>
      <c r="N11" s="1">
        <v>7</v>
      </c>
      <c r="O11" s="1">
        <v>7</v>
      </c>
      <c r="P11" s="1">
        <v>7</v>
      </c>
      <c r="Q11" s="1">
        <v>2.5</v>
      </c>
      <c r="R11" s="1">
        <v>2.5</v>
      </c>
      <c r="S11" s="1">
        <v>7</v>
      </c>
      <c r="T11" s="1">
        <v>2.5</v>
      </c>
      <c r="U11" s="1">
        <v>7</v>
      </c>
      <c r="V11" s="1">
        <v>2.5</v>
      </c>
      <c r="W11" s="1">
        <f t="shared" si="0"/>
        <v>45</v>
      </c>
    </row>
    <row r="12" spans="2:23" x14ac:dyDescent="0.25">
      <c r="B12" s="1">
        <v>7</v>
      </c>
      <c r="C12" s="1">
        <v>5</v>
      </c>
      <c r="D12" s="1">
        <v>4</v>
      </c>
      <c r="E12" s="1">
        <v>4</v>
      </c>
      <c r="F12" s="1">
        <v>3</v>
      </c>
      <c r="G12" s="1">
        <v>4</v>
      </c>
      <c r="H12" s="1">
        <v>5</v>
      </c>
      <c r="I12" s="1">
        <v>5</v>
      </c>
      <c r="J12" s="1">
        <v>4</v>
      </c>
      <c r="K12" s="1">
        <v>5</v>
      </c>
      <c r="M12" s="1">
        <v>7</v>
      </c>
      <c r="N12" s="1">
        <v>7.5</v>
      </c>
      <c r="O12" s="1">
        <v>3.5</v>
      </c>
      <c r="P12" s="1">
        <v>3.5</v>
      </c>
      <c r="Q12" s="1">
        <v>1</v>
      </c>
      <c r="R12" s="1">
        <v>3.5</v>
      </c>
      <c r="S12" s="1">
        <v>7.5</v>
      </c>
      <c r="T12" s="1">
        <v>7.5</v>
      </c>
      <c r="U12" s="1">
        <v>3.5</v>
      </c>
      <c r="V12" s="1">
        <v>7.5</v>
      </c>
      <c r="W12" s="1">
        <f t="shared" si="0"/>
        <v>45</v>
      </c>
    </row>
    <row r="13" spans="2:23" x14ac:dyDescent="0.25">
      <c r="B13" s="1">
        <v>8</v>
      </c>
      <c r="C13" s="1">
        <v>2</v>
      </c>
      <c r="D13" s="1">
        <v>2</v>
      </c>
      <c r="E13" s="1">
        <v>2</v>
      </c>
      <c r="F13" s="1">
        <v>4</v>
      </c>
      <c r="G13" s="1">
        <v>5</v>
      </c>
      <c r="H13" s="1">
        <v>4</v>
      </c>
      <c r="I13" s="1">
        <v>4</v>
      </c>
      <c r="J13" s="1">
        <v>4</v>
      </c>
      <c r="K13" s="1">
        <v>4</v>
      </c>
      <c r="M13" s="1">
        <v>8</v>
      </c>
      <c r="N13" s="1">
        <v>2</v>
      </c>
      <c r="O13" s="1">
        <v>2</v>
      </c>
      <c r="P13" s="1">
        <v>2</v>
      </c>
      <c r="Q13" s="1">
        <v>6</v>
      </c>
      <c r="R13" s="1">
        <v>9</v>
      </c>
      <c r="S13" s="1">
        <v>6</v>
      </c>
      <c r="T13" s="1">
        <v>6</v>
      </c>
      <c r="U13" s="1">
        <v>6</v>
      </c>
      <c r="V13" s="1">
        <v>6</v>
      </c>
      <c r="W13" s="1">
        <f t="shared" si="0"/>
        <v>45</v>
      </c>
    </row>
    <row r="14" spans="2:23" x14ac:dyDescent="0.25">
      <c r="B14" s="1">
        <v>9</v>
      </c>
      <c r="C14" s="1">
        <v>2</v>
      </c>
      <c r="D14" s="1">
        <v>3</v>
      </c>
      <c r="E14" s="1">
        <v>2</v>
      </c>
      <c r="F14" s="1">
        <v>3</v>
      </c>
      <c r="G14" s="1">
        <v>5</v>
      </c>
      <c r="H14" s="1">
        <v>4</v>
      </c>
      <c r="I14" s="1">
        <v>4</v>
      </c>
      <c r="J14" s="1">
        <v>4</v>
      </c>
      <c r="K14" s="1">
        <v>5</v>
      </c>
      <c r="M14" s="1">
        <v>9</v>
      </c>
      <c r="N14" s="1">
        <v>1.5</v>
      </c>
      <c r="O14" s="1">
        <v>3.5</v>
      </c>
      <c r="P14" s="1">
        <v>1.5</v>
      </c>
      <c r="Q14" s="1">
        <v>3.5</v>
      </c>
      <c r="R14" s="1">
        <v>8.5</v>
      </c>
      <c r="S14" s="1">
        <v>6</v>
      </c>
      <c r="T14" s="1">
        <v>6</v>
      </c>
      <c r="U14" s="1">
        <v>6</v>
      </c>
      <c r="V14" s="1">
        <v>8.5</v>
      </c>
      <c r="W14" s="1">
        <f t="shared" si="0"/>
        <v>45</v>
      </c>
    </row>
    <row r="15" spans="2:23" x14ac:dyDescent="0.25">
      <c r="B15" s="1">
        <v>10</v>
      </c>
      <c r="C15" s="1">
        <v>4</v>
      </c>
      <c r="D15" s="1">
        <v>3</v>
      </c>
      <c r="E15" s="1">
        <v>4</v>
      </c>
      <c r="F15" s="1">
        <v>4</v>
      </c>
      <c r="G15" s="1">
        <v>3</v>
      </c>
      <c r="H15" s="1">
        <v>4</v>
      </c>
      <c r="I15" s="1">
        <v>3</v>
      </c>
      <c r="J15" s="1">
        <v>3</v>
      </c>
      <c r="K15" s="1">
        <v>4</v>
      </c>
      <c r="M15" s="1">
        <v>10</v>
      </c>
      <c r="N15" s="1">
        <v>7</v>
      </c>
      <c r="O15" s="1">
        <v>2.5</v>
      </c>
      <c r="P15" s="1">
        <v>7</v>
      </c>
      <c r="Q15" s="1">
        <v>7</v>
      </c>
      <c r="R15" s="1">
        <v>2.5</v>
      </c>
      <c r="S15" s="1">
        <v>7</v>
      </c>
      <c r="T15" s="1">
        <v>2.5</v>
      </c>
      <c r="U15" s="1">
        <v>2.5</v>
      </c>
      <c r="V15" s="1">
        <v>7</v>
      </c>
      <c r="W15" s="1">
        <f t="shared" si="0"/>
        <v>45</v>
      </c>
    </row>
    <row r="16" spans="2:23" x14ac:dyDescent="0.25">
      <c r="B16" s="1">
        <v>11</v>
      </c>
      <c r="C16" s="1">
        <v>3</v>
      </c>
      <c r="D16" s="1">
        <v>3</v>
      </c>
      <c r="E16" s="1">
        <v>3</v>
      </c>
      <c r="F16" s="1">
        <v>4</v>
      </c>
      <c r="G16" s="1">
        <v>3</v>
      </c>
      <c r="H16" s="1">
        <v>3</v>
      </c>
      <c r="I16" s="1">
        <v>2</v>
      </c>
      <c r="J16" s="1">
        <v>4</v>
      </c>
      <c r="K16" s="1">
        <v>3</v>
      </c>
      <c r="M16" s="1">
        <v>11</v>
      </c>
      <c r="N16" s="1">
        <v>4.5</v>
      </c>
      <c r="O16" s="1">
        <v>4.5</v>
      </c>
      <c r="P16" s="1">
        <v>4.5</v>
      </c>
      <c r="Q16" s="1">
        <v>8.5</v>
      </c>
      <c r="R16" s="1">
        <v>4.5</v>
      </c>
      <c r="S16" s="1">
        <v>4.5</v>
      </c>
      <c r="T16" s="1">
        <v>1</v>
      </c>
      <c r="U16" s="1">
        <v>8.5</v>
      </c>
      <c r="V16" s="1">
        <v>4.5</v>
      </c>
      <c r="W16" s="1">
        <f t="shared" si="0"/>
        <v>45</v>
      </c>
    </row>
    <row r="17" spans="2:23" x14ac:dyDescent="0.25">
      <c r="B17" s="1">
        <v>12</v>
      </c>
      <c r="C17" s="1">
        <v>3</v>
      </c>
      <c r="D17" s="1">
        <v>4</v>
      </c>
      <c r="E17" s="1">
        <v>5</v>
      </c>
      <c r="F17" s="1">
        <v>5</v>
      </c>
      <c r="G17" s="1">
        <v>5</v>
      </c>
      <c r="H17" s="1">
        <v>5</v>
      </c>
      <c r="I17" s="1">
        <v>4</v>
      </c>
      <c r="J17" s="1">
        <v>5</v>
      </c>
      <c r="K17" s="1">
        <v>5</v>
      </c>
      <c r="M17" s="1">
        <v>12</v>
      </c>
      <c r="N17" s="1">
        <v>1</v>
      </c>
      <c r="O17" s="1">
        <v>2.5</v>
      </c>
      <c r="P17" s="1">
        <v>6.5</v>
      </c>
      <c r="Q17" s="1">
        <v>6.5</v>
      </c>
      <c r="R17" s="1">
        <v>6.5</v>
      </c>
      <c r="S17" s="1">
        <v>6.5</v>
      </c>
      <c r="T17" s="1">
        <v>2.5</v>
      </c>
      <c r="U17" s="1">
        <v>6.5</v>
      </c>
      <c r="V17" s="1">
        <v>6.5</v>
      </c>
      <c r="W17" s="1">
        <f t="shared" si="0"/>
        <v>45</v>
      </c>
    </row>
    <row r="18" spans="2:23" x14ac:dyDescent="0.25">
      <c r="B18" s="1">
        <v>13</v>
      </c>
      <c r="C18" s="1">
        <v>5</v>
      </c>
      <c r="D18" s="1">
        <v>4</v>
      </c>
      <c r="E18" s="1">
        <v>4</v>
      </c>
      <c r="F18" s="1">
        <v>5</v>
      </c>
      <c r="G18" s="1">
        <v>2</v>
      </c>
      <c r="H18" s="1">
        <v>2</v>
      </c>
      <c r="I18" s="1">
        <v>2</v>
      </c>
      <c r="J18" s="1">
        <v>4</v>
      </c>
      <c r="K18" s="1">
        <v>2</v>
      </c>
      <c r="M18" s="1">
        <v>13</v>
      </c>
      <c r="N18" s="1">
        <v>8.5</v>
      </c>
      <c r="O18" s="1">
        <v>6</v>
      </c>
      <c r="P18" s="1">
        <v>6</v>
      </c>
      <c r="Q18" s="1">
        <v>8.5</v>
      </c>
      <c r="R18" s="1">
        <v>2.5</v>
      </c>
      <c r="S18" s="1">
        <v>2.5</v>
      </c>
      <c r="T18" s="1">
        <v>2.5</v>
      </c>
      <c r="U18" s="1">
        <v>6</v>
      </c>
      <c r="V18" s="1">
        <v>2.5</v>
      </c>
      <c r="W18" s="1">
        <f t="shared" si="0"/>
        <v>45</v>
      </c>
    </row>
    <row r="19" spans="2:23" x14ac:dyDescent="0.25">
      <c r="B19" s="1">
        <v>14</v>
      </c>
      <c r="C19" s="1">
        <v>2</v>
      </c>
      <c r="D19" s="1">
        <v>2</v>
      </c>
      <c r="E19" s="1">
        <v>4</v>
      </c>
      <c r="F19" s="1">
        <v>2</v>
      </c>
      <c r="G19" s="1">
        <v>5</v>
      </c>
      <c r="H19" s="1">
        <v>4</v>
      </c>
      <c r="I19" s="1">
        <v>2</v>
      </c>
      <c r="J19" s="1">
        <v>3</v>
      </c>
      <c r="K19" s="1">
        <v>4</v>
      </c>
      <c r="M19" s="1">
        <v>14</v>
      </c>
      <c r="N19" s="1">
        <v>2.5</v>
      </c>
      <c r="O19" s="1">
        <v>2.5</v>
      </c>
      <c r="P19" s="1">
        <v>7</v>
      </c>
      <c r="Q19" s="1">
        <v>2.5</v>
      </c>
      <c r="R19" s="1">
        <v>9</v>
      </c>
      <c r="S19" s="1">
        <v>7</v>
      </c>
      <c r="T19" s="1">
        <v>2.5</v>
      </c>
      <c r="U19" s="1">
        <v>5</v>
      </c>
      <c r="V19" s="1">
        <v>7</v>
      </c>
      <c r="W19" s="1">
        <f t="shared" si="0"/>
        <v>45</v>
      </c>
    </row>
    <row r="20" spans="2:23" x14ac:dyDescent="0.25">
      <c r="B20" s="1">
        <v>15</v>
      </c>
      <c r="C20" s="1">
        <v>2</v>
      </c>
      <c r="D20" s="1">
        <v>4</v>
      </c>
      <c r="E20" s="1">
        <v>4</v>
      </c>
      <c r="F20" s="1">
        <v>2</v>
      </c>
      <c r="G20" s="1">
        <v>3</v>
      </c>
      <c r="H20" s="1">
        <v>4</v>
      </c>
      <c r="I20" s="1">
        <v>3</v>
      </c>
      <c r="J20" s="1">
        <v>4</v>
      </c>
      <c r="K20" s="1">
        <v>4</v>
      </c>
      <c r="M20" s="1">
        <v>15</v>
      </c>
      <c r="N20" s="1">
        <v>1.5</v>
      </c>
      <c r="O20" s="1">
        <v>7</v>
      </c>
      <c r="P20" s="1">
        <v>7</v>
      </c>
      <c r="Q20" s="1">
        <v>1.5</v>
      </c>
      <c r="R20" s="1">
        <v>3.5</v>
      </c>
      <c r="S20" s="1">
        <v>7</v>
      </c>
      <c r="T20" s="1">
        <v>3.5</v>
      </c>
      <c r="U20" s="1">
        <v>7</v>
      </c>
      <c r="V20" s="1">
        <v>7</v>
      </c>
      <c r="W20" s="1">
        <f t="shared" si="0"/>
        <v>45</v>
      </c>
    </row>
    <row r="21" spans="2:23" x14ac:dyDescent="0.25">
      <c r="B21" s="1">
        <v>16</v>
      </c>
      <c r="C21" s="1">
        <v>4</v>
      </c>
      <c r="D21" s="1">
        <v>2</v>
      </c>
      <c r="E21" s="1">
        <v>4</v>
      </c>
      <c r="F21" s="1">
        <v>1</v>
      </c>
      <c r="G21" s="1">
        <v>5</v>
      </c>
      <c r="H21" s="1">
        <v>4</v>
      </c>
      <c r="I21" s="1">
        <v>2</v>
      </c>
      <c r="J21" s="1">
        <v>2</v>
      </c>
      <c r="K21" s="1">
        <v>5</v>
      </c>
      <c r="M21" s="1">
        <v>16</v>
      </c>
      <c r="N21" s="1">
        <v>6</v>
      </c>
      <c r="O21" s="1">
        <v>3</v>
      </c>
      <c r="P21" s="1">
        <v>6</v>
      </c>
      <c r="Q21" s="1">
        <v>1</v>
      </c>
      <c r="R21" s="1">
        <v>8.5</v>
      </c>
      <c r="S21" s="1">
        <v>6</v>
      </c>
      <c r="T21" s="1">
        <v>3</v>
      </c>
      <c r="U21" s="1">
        <v>3</v>
      </c>
      <c r="V21" s="1">
        <v>8.5</v>
      </c>
      <c r="W21" s="1">
        <f t="shared" si="0"/>
        <v>45</v>
      </c>
    </row>
    <row r="22" spans="2:23" x14ac:dyDescent="0.25">
      <c r="B22" s="1">
        <v>17</v>
      </c>
      <c r="C22" s="1">
        <v>2</v>
      </c>
      <c r="D22" s="1">
        <v>2</v>
      </c>
      <c r="E22" s="1">
        <v>3</v>
      </c>
      <c r="F22" s="1">
        <v>4</v>
      </c>
      <c r="G22" s="1">
        <v>2</v>
      </c>
      <c r="H22" s="1">
        <v>2</v>
      </c>
      <c r="I22" s="1">
        <v>4</v>
      </c>
      <c r="J22" s="1">
        <v>4</v>
      </c>
      <c r="K22" s="1">
        <v>2</v>
      </c>
      <c r="M22" s="1">
        <v>17</v>
      </c>
      <c r="N22" s="1">
        <v>3</v>
      </c>
      <c r="O22" s="1">
        <v>3</v>
      </c>
      <c r="P22" s="1">
        <v>6</v>
      </c>
      <c r="Q22" s="1">
        <v>8</v>
      </c>
      <c r="R22" s="1">
        <v>3</v>
      </c>
      <c r="S22" s="1">
        <v>3</v>
      </c>
      <c r="T22" s="1">
        <v>8</v>
      </c>
      <c r="U22" s="1">
        <v>8</v>
      </c>
      <c r="V22" s="1">
        <v>3</v>
      </c>
      <c r="W22" s="1">
        <f t="shared" si="0"/>
        <v>45</v>
      </c>
    </row>
    <row r="23" spans="2:23" x14ac:dyDescent="0.25">
      <c r="B23" s="1">
        <v>18</v>
      </c>
      <c r="C23" s="1">
        <v>2</v>
      </c>
      <c r="D23" s="1">
        <v>3</v>
      </c>
      <c r="E23" s="1">
        <v>4</v>
      </c>
      <c r="F23" s="1">
        <v>4</v>
      </c>
      <c r="G23" s="1">
        <v>4</v>
      </c>
      <c r="H23" s="1">
        <v>4</v>
      </c>
      <c r="I23" s="1">
        <v>5</v>
      </c>
      <c r="J23" s="1">
        <v>3</v>
      </c>
      <c r="K23" s="1">
        <v>4</v>
      </c>
      <c r="M23" s="1">
        <v>18</v>
      </c>
      <c r="N23" s="1">
        <v>1</v>
      </c>
      <c r="O23" s="1">
        <v>2.5</v>
      </c>
      <c r="P23" s="1">
        <v>6</v>
      </c>
      <c r="Q23" s="1">
        <v>6</v>
      </c>
      <c r="R23" s="1">
        <v>6</v>
      </c>
      <c r="S23" s="1">
        <v>6</v>
      </c>
      <c r="T23" s="1">
        <v>9</v>
      </c>
      <c r="U23" s="1">
        <v>2.5</v>
      </c>
      <c r="V23" s="1">
        <v>6</v>
      </c>
      <c r="W23" s="1">
        <f t="shared" si="0"/>
        <v>45</v>
      </c>
    </row>
    <row r="24" spans="2:23" x14ac:dyDescent="0.25">
      <c r="B24" s="1">
        <v>19</v>
      </c>
      <c r="C24" s="1">
        <v>3</v>
      </c>
      <c r="D24" s="1">
        <v>3</v>
      </c>
      <c r="E24" s="1">
        <v>3</v>
      </c>
      <c r="F24" s="1">
        <v>2</v>
      </c>
      <c r="G24" s="1">
        <v>3</v>
      </c>
      <c r="H24" s="1">
        <v>3</v>
      </c>
      <c r="I24" s="1">
        <v>3</v>
      </c>
      <c r="J24" s="1">
        <v>3</v>
      </c>
      <c r="K24" s="1">
        <v>3</v>
      </c>
      <c r="M24" s="1">
        <v>19</v>
      </c>
      <c r="N24" s="1">
        <v>5.5</v>
      </c>
      <c r="O24" s="1">
        <v>5.5</v>
      </c>
      <c r="P24" s="1">
        <v>5.5</v>
      </c>
      <c r="Q24" s="1">
        <v>1</v>
      </c>
      <c r="R24" s="1">
        <v>5.5</v>
      </c>
      <c r="S24" s="1">
        <v>5.5</v>
      </c>
      <c r="T24" s="1">
        <v>5.5</v>
      </c>
      <c r="U24" s="1">
        <v>5.5</v>
      </c>
      <c r="V24" s="1">
        <v>5.5</v>
      </c>
      <c r="W24" s="1">
        <f t="shared" si="0"/>
        <v>45</v>
      </c>
    </row>
    <row r="25" spans="2:23" x14ac:dyDescent="0.25">
      <c r="B25" s="1">
        <v>20</v>
      </c>
      <c r="C25" s="1">
        <v>3</v>
      </c>
      <c r="D25" s="1">
        <v>4</v>
      </c>
      <c r="E25" s="1">
        <v>5</v>
      </c>
      <c r="F25" s="1">
        <v>2</v>
      </c>
      <c r="G25" s="1">
        <v>3</v>
      </c>
      <c r="H25" s="1">
        <v>5</v>
      </c>
      <c r="I25" s="1">
        <v>5</v>
      </c>
      <c r="J25" s="1">
        <v>5</v>
      </c>
      <c r="K25" s="1">
        <v>5</v>
      </c>
      <c r="M25" s="1">
        <v>20</v>
      </c>
      <c r="N25" s="1">
        <v>2.5</v>
      </c>
      <c r="O25" s="1">
        <v>4</v>
      </c>
      <c r="P25" s="1">
        <v>7</v>
      </c>
      <c r="Q25" s="1">
        <v>1</v>
      </c>
      <c r="R25" s="1">
        <v>2.5</v>
      </c>
      <c r="S25" s="1">
        <v>7</v>
      </c>
      <c r="T25" s="1">
        <v>7</v>
      </c>
      <c r="U25" s="1">
        <v>7</v>
      </c>
      <c r="V25" s="1">
        <v>7</v>
      </c>
      <c r="W25" s="1">
        <f t="shared" si="0"/>
        <v>45</v>
      </c>
    </row>
    <row r="26" spans="2:23" x14ac:dyDescent="0.25">
      <c r="B26" s="1">
        <v>21</v>
      </c>
      <c r="C26" s="1">
        <v>2</v>
      </c>
      <c r="D26" s="1">
        <v>3</v>
      </c>
      <c r="E26" s="1">
        <v>4</v>
      </c>
      <c r="F26" s="1">
        <v>4</v>
      </c>
      <c r="G26" s="1">
        <v>4</v>
      </c>
      <c r="H26" s="1">
        <v>4</v>
      </c>
      <c r="I26" s="1">
        <v>3</v>
      </c>
      <c r="J26" s="1">
        <v>3</v>
      </c>
      <c r="K26" s="1">
        <v>4</v>
      </c>
      <c r="M26" s="1">
        <v>21</v>
      </c>
      <c r="N26" s="1">
        <v>1</v>
      </c>
      <c r="O26" s="1">
        <v>3</v>
      </c>
      <c r="P26" s="1">
        <v>7</v>
      </c>
      <c r="Q26" s="1">
        <v>7</v>
      </c>
      <c r="R26" s="1">
        <v>7</v>
      </c>
      <c r="S26" s="1">
        <v>7</v>
      </c>
      <c r="T26" s="1">
        <v>3</v>
      </c>
      <c r="U26" s="1">
        <v>3</v>
      </c>
      <c r="V26" s="1">
        <v>7</v>
      </c>
      <c r="W26" s="1">
        <f t="shared" si="0"/>
        <v>45</v>
      </c>
    </row>
    <row r="27" spans="2:23" x14ac:dyDescent="0.25">
      <c r="B27" s="1">
        <v>22</v>
      </c>
      <c r="C27" s="1">
        <v>3</v>
      </c>
      <c r="D27" s="1">
        <v>4</v>
      </c>
      <c r="E27" s="1">
        <v>2</v>
      </c>
      <c r="F27" s="1">
        <v>2</v>
      </c>
      <c r="G27" s="1">
        <v>2</v>
      </c>
      <c r="H27" s="1">
        <v>3</v>
      </c>
      <c r="I27" s="1">
        <v>3</v>
      </c>
      <c r="J27" s="1">
        <v>3</v>
      </c>
      <c r="K27" s="1">
        <v>4</v>
      </c>
      <c r="M27" s="1">
        <v>22</v>
      </c>
      <c r="N27" s="1">
        <v>5.5</v>
      </c>
      <c r="O27" s="1">
        <v>8.5</v>
      </c>
      <c r="P27" s="1">
        <v>2</v>
      </c>
      <c r="Q27" s="1">
        <v>2</v>
      </c>
      <c r="R27" s="1">
        <v>2</v>
      </c>
      <c r="S27" s="1">
        <v>5.5</v>
      </c>
      <c r="T27" s="1">
        <v>5.5</v>
      </c>
      <c r="U27" s="1">
        <v>5.5</v>
      </c>
      <c r="V27" s="1">
        <v>8.5</v>
      </c>
      <c r="W27" s="1">
        <f t="shared" si="0"/>
        <v>45</v>
      </c>
    </row>
    <row r="28" spans="2:23" x14ac:dyDescent="0.25">
      <c r="B28" s="1">
        <v>23</v>
      </c>
      <c r="C28" s="1">
        <v>1</v>
      </c>
      <c r="D28" s="1">
        <v>2</v>
      </c>
      <c r="E28" s="1">
        <v>3</v>
      </c>
      <c r="F28" s="1">
        <v>1</v>
      </c>
      <c r="G28" s="1">
        <v>4</v>
      </c>
      <c r="H28" s="1">
        <v>4</v>
      </c>
      <c r="I28" s="1">
        <v>1</v>
      </c>
      <c r="J28" s="1">
        <v>4</v>
      </c>
      <c r="K28" s="1">
        <v>4</v>
      </c>
      <c r="M28" s="1">
        <v>23</v>
      </c>
      <c r="N28" s="1">
        <v>2</v>
      </c>
      <c r="O28" s="1">
        <v>4</v>
      </c>
      <c r="P28" s="1">
        <v>5</v>
      </c>
      <c r="Q28" s="1">
        <v>2</v>
      </c>
      <c r="R28" s="1">
        <v>7.5</v>
      </c>
      <c r="S28" s="1">
        <v>7.5</v>
      </c>
      <c r="T28" s="1">
        <v>2</v>
      </c>
      <c r="U28" s="1">
        <v>7.5</v>
      </c>
      <c r="V28" s="1">
        <v>7.5</v>
      </c>
      <c r="W28" s="1">
        <f t="shared" si="0"/>
        <v>45</v>
      </c>
    </row>
    <row r="29" spans="2:23" x14ac:dyDescent="0.25">
      <c r="B29" s="1">
        <v>24</v>
      </c>
      <c r="C29" s="1">
        <v>2</v>
      </c>
      <c r="D29" s="1">
        <v>4</v>
      </c>
      <c r="E29" s="1">
        <v>3</v>
      </c>
      <c r="F29" s="1">
        <v>2</v>
      </c>
      <c r="G29" s="1">
        <v>2</v>
      </c>
      <c r="H29" s="1">
        <v>2</v>
      </c>
      <c r="I29" s="1">
        <v>2</v>
      </c>
      <c r="J29" s="1">
        <v>1</v>
      </c>
      <c r="K29" s="1">
        <v>1</v>
      </c>
      <c r="M29" s="1">
        <v>24</v>
      </c>
      <c r="N29" s="1">
        <v>5</v>
      </c>
      <c r="O29" s="1">
        <v>9</v>
      </c>
      <c r="P29" s="1">
        <v>8</v>
      </c>
      <c r="Q29" s="1">
        <v>5</v>
      </c>
      <c r="R29" s="1">
        <v>5</v>
      </c>
      <c r="S29" s="1">
        <v>5</v>
      </c>
      <c r="T29" s="1">
        <v>5</v>
      </c>
      <c r="U29" s="1">
        <v>1.5</v>
      </c>
      <c r="V29" s="1">
        <v>1.5</v>
      </c>
      <c r="W29" s="1">
        <f t="shared" si="0"/>
        <v>45</v>
      </c>
    </row>
    <row r="30" spans="2:23" x14ac:dyDescent="0.25">
      <c r="B30" s="1">
        <v>25</v>
      </c>
      <c r="C30" s="1">
        <v>2</v>
      </c>
      <c r="D30" s="1">
        <v>3</v>
      </c>
      <c r="E30" s="1">
        <v>3</v>
      </c>
      <c r="F30" s="1">
        <v>2</v>
      </c>
      <c r="G30" s="1">
        <v>3</v>
      </c>
      <c r="H30" s="1">
        <v>5</v>
      </c>
      <c r="I30" s="1">
        <v>3</v>
      </c>
      <c r="J30" s="1">
        <v>4</v>
      </c>
      <c r="K30" s="1">
        <v>3</v>
      </c>
      <c r="M30" s="1">
        <v>25</v>
      </c>
      <c r="N30" s="1">
        <v>1.5</v>
      </c>
      <c r="O30" s="1">
        <v>5</v>
      </c>
      <c r="P30" s="1">
        <v>5</v>
      </c>
      <c r="Q30" s="1">
        <v>1.5</v>
      </c>
      <c r="R30" s="1">
        <v>5</v>
      </c>
      <c r="S30" s="1">
        <v>9</v>
      </c>
      <c r="T30" s="1">
        <v>5</v>
      </c>
      <c r="U30" s="1">
        <v>8</v>
      </c>
      <c r="V30" s="1">
        <v>5</v>
      </c>
      <c r="W30" s="1">
        <f t="shared" si="0"/>
        <v>45</v>
      </c>
    </row>
    <row r="31" spans="2:23" x14ac:dyDescent="0.25">
      <c r="B31" s="1">
        <v>26</v>
      </c>
      <c r="C31" s="1">
        <v>3</v>
      </c>
      <c r="D31" s="1">
        <v>5</v>
      </c>
      <c r="E31" s="1">
        <v>5</v>
      </c>
      <c r="F31" s="1">
        <v>3</v>
      </c>
      <c r="G31" s="1">
        <v>4</v>
      </c>
      <c r="H31" s="1">
        <v>5</v>
      </c>
      <c r="I31" s="1">
        <v>4</v>
      </c>
      <c r="J31" s="1">
        <v>4</v>
      </c>
      <c r="K31" s="1">
        <v>4</v>
      </c>
      <c r="M31" s="1">
        <v>26</v>
      </c>
      <c r="N31" s="1">
        <v>1.5</v>
      </c>
      <c r="O31" s="1">
        <v>8</v>
      </c>
      <c r="P31" s="1">
        <v>8</v>
      </c>
      <c r="Q31" s="1">
        <v>1.5</v>
      </c>
      <c r="R31" s="1">
        <v>4.5</v>
      </c>
      <c r="S31" s="1">
        <v>8</v>
      </c>
      <c r="T31" s="1">
        <v>4.5</v>
      </c>
      <c r="U31" s="1">
        <v>4.5</v>
      </c>
      <c r="V31" s="1">
        <v>4.5</v>
      </c>
      <c r="W31" s="1">
        <f t="shared" si="0"/>
        <v>45</v>
      </c>
    </row>
    <row r="32" spans="2:23" x14ac:dyDescent="0.25">
      <c r="B32" s="1">
        <v>27</v>
      </c>
      <c r="C32" s="1">
        <v>5</v>
      </c>
      <c r="D32" s="1">
        <v>4</v>
      </c>
      <c r="E32" s="1">
        <v>4</v>
      </c>
      <c r="F32" s="1">
        <v>5</v>
      </c>
      <c r="G32" s="1">
        <v>3</v>
      </c>
      <c r="H32" s="1">
        <v>4</v>
      </c>
      <c r="I32" s="1">
        <v>4</v>
      </c>
      <c r="J32" s="1">
        <v>4</v>
      </c>
      <c r="K32" s="1">
        <v>3</v>
      </c>
      <c r="M32" s="1">
        <v>27</v>
      </c>
      <c r="N32" s="1">
        <v>8.5</v>
      </c>
      <c r="O32" s="1">
        <v>5</v>
      </c>
      <c r="P32" s="1">
        <v>5</v>
      </c>
      <c r="Q32" s="1">
        <v>8.5</v>
      </c>
      <c r="R32" s="1">
        <v>1.5</v>
      </c>
      <c r="S32" s="1">
        <v>5</v>
      </c>
      <c r="T32" s="1">
        <v>5</v>
      </c>
      <c r="U32" s="1">
        <v>5</v>
      </c>
      <c r="V32" s="1">
        <v>1.5</v>
      </c>
      <c r="W32" s="1">
        <f t="shared" si="0"/>
        <v>45</v>
      </c>
    </row>
    <row r="33" spans="2:23" x14ac:dyDescent="0.25">
      <c r="B33" s="1">
        <v>28</v>
      </c>
      <c r="C33" s="1">
        <v>4</v>
      </c>
      <c r="D33" s="1">
        <v>4</v>
      </c>
      <c r="E33" s="1">
        <v>4</v>
      </c>
      <c r="F33" s="1">
        <v>3</v>
      </c>
      <c r="G33" s="1">
        <v>4</v>
      </c>
      <c r="H33" s="1">
        <v>5</v>
      </c>
      <c r="I33" s="1">
        <v>5</v>
      </c>
      <c r="J33" s="1">
        <v>5</v>
      </c>
      <c r="K33" s="1">
        <v>5</v>
      </c>
      <c r="M33" s="1">
        <v>28</v>
      </c>
      <c r="N33" s="1">
        <v>3.5</v>
      </c>
      <c r="O33" s="1">
        <v>3.5</v>
      </c>
      <c r="P33" s="1">
        <v>3.5</v>
      </c>
      <c r="Q33" s="1">
        <v>1</v>
      </c>
      <c r="R33" s="1">
        <v>3.5</v>
      </c>
      <c r="S33" s="1">
        <v>7.5</v>
      </c>
      <c r="T33" s="1">
        <v>7.5</v>
      </c>
      <c r="U33" s="1">
        <v>7.5</v>
      </c>
      <c r="V33" s="1">
        <v>7.5</v>
      </c>
      <c r="W33" s="1">
        <f t="shared" si="0"/>
        <v>45</v>
      </c>
    </row>
    <row r="34" spans="2:23" x14ac:dyDescent="0.25">
      <c r="B34" s="1">
        <v>29</v>
      </c>
      <c r="C34" s="1">
        <v>5</v>
      </c>
      <c r="D34" s="1">
        <v>5</v>
      </c>
      <c r="E34" s="1">
        <v>5</v>
      </c>
      <c r="F34" s="1">
        <v>5</v>
      </c>
      <c r="G34" s="1">
        <v>5</v>
      </c>
      <c r="H34" s="1">
        <v>5</v>
      </c>
      <c r="I34" s="1">
        <v>5</v>
      </c>
      <c r="J34" s="1">
        <v>5</v>
      </c>
      <c r="K34" s="1">
        <v>5</v>
      </c>
      <c r="M34" s="1">
        <v>29</v>
      </c>
      <c r="N34" s="1">
        <v>5</v>
      </c>
      <c r="O34" s="1">
        <v>5</v>
      </c>
      <c r="P34" s="1">
        <v>5</v>
      </c>
      <c r="Q34" s="1">
        <v>5</v>
      </c>
      <c r="R34" s="1">
        <v>5</v>
      </c>
      <c r="S34" s="1">
        <v>5</v>
      </c>
      <c r="T34" s="1">
        <v>5</v>
      </c>
      <c r="U34" s="1">
        <v>5</v>
      </c>
      <c r="V34" s="1">
        <v>5</v>
      </c>
      <c r="W34" s="1">
        <f t="shared" si="0"/>
        <v>45</v>
      </c>
    </row>
    <row r="35" spans="2:23" x14ac:dyDescent="0.25">
      <c r="B35" s="1">
        <v>30</v>
      </c>
      <c r="C35" s="1">
        <v>4</v>
      </c>
      <c r="D35" s="1">
        <v>5</v>
      </c>
      <c r="E35" s="1">
        <v>4</v>
      </c>
      <c r="F35" s="1">
        <v>4</v>
      </c>
      <c r="G35" s="1">
        <v>5</v>
      </c>
      <c r="H35" s="1">
        <v>5</v>
      </c>
      <c r="I35" s="1">
        <v>5</v>
      </c>
      <c r="J35" s="1">
        <v>4</v>
      </c>
      <c r="K35" s="1">
        <v>4</v>
      </c>
      <c r="M35" s="1">
        <v>30</v>
      </c>
      <c r="N35" s="1">
        <v>3</v>
      </c>
      <c r="O35" s="1">
        <v>7.5</v>
      </c>
      <c r="P35" s="1">
        <v>3</v>
      </c>
      <c r="Q35" s="1">
        <v>3</v>
      </c>
      <c r="R35" s="1">
        <v>7.5</v>
      </c>
      <c r="S35" s="1">
        <v>7.5</v>
      </c>
      <c r="T35" s="1">
        <v>7.5</v>
      </c>
      <c r="U35" s="1">
        <v>3</v>
      </c>
      <c r="V35" s="1">
        <v>3</v>
      </c>
      <c r="W35" s="1">
        <f t="shared" si="0"/>
        <v>45</v>
      </c>
    </row>
    <row r="36" spans="2:23" x14ac:dyDescent="0.25">
      <c r="B36" s="1" t="s">
        <v>46</v>
      </c>
      <c r="C36" s="66">
        <f>AVERAGE(C6:C35)</f>
        <v>3</v>
      </c>
      <c r="D36" s="66">
        <f t="shared" ref="D36:K36" si="1">AVERAGE(D6:D35)</f>
        <v>3.3</v>
      </c>
      <c r="E36" s="66">
        <f t="shared" si="1"/>
        <v>3.6333333333333333</v>
      </c>
      <c r="F36" s="66">
        <f t="shared" si="1"/>
        <v>3.2333333333333334</v>
      </c>
      <c r="G36" s="66">
        <f t="shared" si="1"/>
        <v>3.6666666666666665</v>
      </c>
      <c r="H36" s="66">
        <f t="shared" si="1"/>
        <v>3.8333333333333335</v>
      </c>
      <c r="I36" s="66">
        <f t="shared" si="1"/>
        <v>3.5</v>
      </c>
      <c r="J36" s="66">
        <f t="shared" si="1"/>
        <v>3.7</v>
      </c>
      <c r="K36" s="66">
        <f t="shared" si="1"/>
        <v>3.9333333333333331</v>
      </c>
      <c r="M36" s="1" t="s">
        <v>84</v>
      </c>
      <c r="N36" s="1">
        <f>SUM(N6:N35)</f>
        <v>113.5</v>
      </c>
      <c r="O36" s="1">
        <f t="shared" ref="O36:V36" si="2">SUM(O6:O35)</f>
        <v>136</v>
      </c>
      <c r="P36" s="1">
        <f t="shared" si="2"/>
        <v>156.5</v>
      </c>
      <c r="Q36" s="1">
        <f t="shared" si="2"/>
        <v>128</v>
      </c>
      <c r="R36" s="1">
        <f t="shared" si="2"/>
        <v>153.5</v>
      </c>
      <c r="S36" s="1">
        <f t="shared" si="2"/>
        <v>177.5</v>
      </c>
      <c r="T36" s="1">
        <f t="shared" si="2"/>
        <v>146.5</v>
      </c>
      <c r="U36" s="1">
        <f t="shared" si="2"/>
        <v>161</v>
      </c>
      <c r="V36" s="1">
        <f t="shared" si="2"/>
        <v>177.5</v>
      </c>
    </row>
    <row r="37" spans="2:23" x14ac:dyDescent="0.25">
      <c r="M37" s="1" t="s">
        <v>45</v>
      </c>
      <c r="N37" s="1">
        <f>AVERAGE(N6:N35)</f>
        <v>3.7833333333333332</v>
      </c>
      <c r="O37" s="1">
        <f t="shared" ref="O37:V37" si="3">AVERAGE(O6:O35)</f>
        <v>4.5333333333333332</v>
      </c>
      <c r="P37" s="1">
        <f t="shared" si="3"/>
        <v>5.2166666666666668</v>
      </c>
      <c r="Q37" s="1">
        <f t="shared" si="3"/>
        <v>4.2666666666666666</v>
      </c>
      <c r="R37" s="1">
        <f t="shared" si="3"/>
        <v>5.1166666666666663</v>
      </c>
      <c r="S37" s="1">
        <f t="shared" si="3"/>
        <v>5.916666666666667</v>
      </c>
      <c r="T37" s="1">
        <f t="shared" si="3"/>
        <v>4.8833333333333337</v>
      </c>
      <c r="U37" s="1">
        <f t="shared" si="3"/>
        <v>5.3666666666666663</v>
      </c>
      <c r="V37" s="1">
        <f t="shared" si="3"/>
        <v>5.916666666666667</v>
      </c>
    </row>
    <row r="38" spans="2:23" x14ac:dyDescent="0.25">
      <c r="B38" s="1" t="s">
        <v>98</v>
      </c>
      <c r="C38" s="64">
        <f>(12/((30*9)*(9+1))*SUMSQ(N36:V36)-3*(30)*(9+1))</f>
        <v>16.5</v>
      </c>
    </row>
    <row r="39" spans="2:23" x14ac:dyDescent="0.25">
      <c r="B39" s="1" t="s">
        <v>108</v>
      </c>
      <c r="C39" s="116">
        <f>_xlfn.CHISQ.INV.RT(0.05,8)</f>
        <v>15.507313055865453</v>
      </c>
      <c r="G39" s="1" t="s">
        <v>117</v>
      </c>
      <c r="H39" s="1" t="s">
        <v>118</v>
      </c>
    </row>
    <row r="41" spans="2:23" x14ac:dyDescent="0.25">
      <c r="D41" s="55" t="s">
        <v>11</v>
      </c>
      <c r="E41" s="55" t="s">
        <v>79</v>
      </c>
      <c r="F41" s="55" t="s">
        <v>116</v>
      </c>
    </row>
    <row r="42" spans="2:23" x14ac:dyDescent="0.25">
      <c r="D42" s="41" t="s">
        <v>99</v>
      </c>
      <c r="E42" s="41">
        <f>AVERAGE(C6:C35)</f>
        <v>3</v>
      </c>
      <c r="F42" s="1">
        <v>113.5</v>
      </c>
      <c r="G42" s="1" t="s">
        <v>52</v>
      </c>
    </row>
    <row r="43" spans="2:23" x14ac:dyDescent="0.25">
      <c r="D43" s="41" t="s">
        <v>100</v>
      </c>
      <c r="E43" s="32">
        <f>AVERAGE(D6:D35)</f>
        <v>3.3</v>
      </c>
      <c r="F43" s="1">
        <v>136</v>
      </c>
      <c r="G43" s="1" t="s">
        <v>53</v>
      </c>
      <c r="I43" s="14"/>
      <c r="J43" s="1">
        <v>113.5</v>
      </c>
      <c r="K43" s="14">
        <f>J43+E$51</f>
        <v>148.39571965155613</v>
      </c>
      <c r="L43" s="1">
        <f>J43-J43</f>
        <v>0</v>
      </c>
      <c r="M43" s="1" t="s">
        <v>52</v>
      </c>
    </row>
    <row r="44" spans="2:23" x14ac:dyDescent="0.25">
      <c r="D44" s="41" t="s">
        <v>101</v>
      </c>
      <c r="E44" s="32">
        <f>AVERAGE(E6:E35)</f>
        <v>3.6333333333333333</v>
      </c>
      <c r="F44" s="1">
        <v>156.5</v>
      </c>
      <c r="G44" s="1" t="s">
        <v>54</v>
      </c>
      <c r="I44" s="14"/>
      <c r="J44" s="1">
        <v>128</v>
      </c>
      <c r="K44" s="14">
        <f t="shared" ref="K44:K51" si="4">J44+E$51</f>
        <v>162.89571965155613</v>
      </c>
      <c r="L44" s="1">
        <f t="shared" ref="L44:L51" si="5">J44-J43</f>
        <v>14.5</v>
      </c>
      <c r="M44" s="14" t="s">
        <v>53</v>
      </c>
      <c r="N44" s="1">
        <f>J47-J44</f>
        <v>25.5</v>
      </c>
    </row>
    <row r="45" spans="2:23" x14ac:dyDescent="0.25">
      <c r="D45" s="41" t="s">
        <v>102</v>
      </c>
      <c r="E45" s="32">
        <f>AVERAGE(F6:F35)</f>
        <v>3.2333333333333334</v>
      </c>
      <c r="F45" s="1">
        <v>128</v>
      </c>
      <c r="G45" s="1" t="s">
        <v>53</v>
      </c>
      <c r="I45" s="14"/>
      <c r="J45" s="1">
        <v>136</v>
      </c>
      <c r="K45" s="14">
        <f t="shared" si="4"/>
        <v>170.89571965155613</v>
      </c>
      <c r="L45" s="1">
        <f t="shared" si="5"/>
        <v>8</v>
      </c>
      <c r="M45" s="14" t="s">
        <v>53</v>
      </c>
      <c r="N45" s="1">
        <f>J47-J45</f>
        <v>17.5</v>
      </c>
    </row>
    <row r="46" spans="2:23" x14ac:dyDescent="0.25">
      <c r="D46" s="41" t="s">
        <v>103</v>
      </c>
      <c r="E46" s="32">
        <f>AVERAGE(G6:G35)</f>
        <v>3.6666666666666665</v>
      </c>
      <c r="F46" s="1">
        <v>153.5</v>
      </c>
      <c r="G46" s="1" t="s">
        <v>54</v>
      </c>
      <c r="I46" s="14"/>
      <c r="J46" s="1">
        <v>146.5</v>
      </c>
      <c r="K46" s="14">
        <f t="shared" si="4"/>
        <v>181.39571965155613</v>
      </c>
      <c r="L46" s="1">
        <f t="shared" si="5"/>
        <v>10.5</v>
      </c>
      <c r="M46" s="14" t="s">
        <v>53</v>
      </c>
      <c r="N46" s="1">
        <f>J47-J46</f>
        <v>7</v>
      </c>
    </row>
    <row r="47" spans="2:23" x14ac:dyDescent="0.25">
      <c r="D47" s="41" t="s">
        <v>104</v>
      </c>
      <c r="E47" s="32">
        <f>AVERAGE(H6:H35)</f>
        <v>3.8333333333333335</v>
      </c>
      <c r="F47" s="1">
        <v>177.5</v>
      </c>
      <c r="G47" s="1" t="s">
        <v>54</v>
      </c>
      <c r="I47" s="14"/>
      <c r="J47" s="1">
        <v>153.5</v>
      </c>
      <c r="K47" s="14">
        <f t="shared" si="4"/>
        <v>188.39571965155613</v>
      </c>
      <c r="L47" s="1">
        <f t="shared" si="5"/>
        <v>7</v>
      </c>
      <c r="M47" s="14" t="s">
        <v>54</v>
      </c>
    </row>
    <row r="48" spans="2:23" x14ac:dyDescent="0.25">
      <c r="D48" s="41" t="s">
        <v>105</v>
      </c>
      <c r="E48" s="32">
        <f>AVERAGE(I6:I35)</f>
        <v>3.5</v>
      </c>
      <c r="F48" s="1">
        <v>146.5</v>
      </c>
      <c r="G48" s="1" t="s">
        <v>53</v>
      </c>
      <c r="I48" s="14"/>
      <c r="J48" s="1">
        <v>156.5</v>
      </c>
      <c r="K48" s="14">
        <f t="shared" si="4"/>
        <v>191.39571965155613</v>
      </c>
      <c r="L48" s="1">
        <f t="shared" si="5"/>
        <v>3</v>
      </c>
      <c r="M48" s="14" t="s">
        <v>54</v>
      </c>
    </row>
    <row r="49" spans="4:13" x14ac:dyDescent="0.25">
      <c r="D49" s="41" t="s">
        <v>106</v>
      </c>
      <c r="E49" s="32">
        <f>AVERAGE(J6:J35)</f>
        <v>3.7</v>
      </c>
      <c r="F49" s="1">
        <v>161</v>
      </c>
      <c r="G49" s="1" t="s">
        <v>54</v>
      </c>
      <c r="I49" s="14"/>
      <c r="J49" s="1">
        <v>161</v>
      </c>
      <c r="K49" s="14">
        <f t="shared" si="4"/>
        <v>195.89571965155613</v>
      </c>
      <c r="L49" s="1">
        <f t="shared" si="5"/>
        <v>4.5</v>
      </c>
      <c r="M49" s="14" t="s">
        <v>54</v>
      </c>
    </row>
    <row r="50" spans="4:13" x14ac:dyDescent="0.25">
      <c r="D50" s="56" t="s">
        <v>107</v>
      </c>
      <c r="E50" s="32">
        <f>AVERAGE(K6:K35)</f>
        <v>3.9333333333333331</v>
      </c>
      <c r="F50" s="1">
        <v>177.5</v>
      </c>
      <c r="G50" s="1" t="s">
        <v>54</v>
      </c>
      <c r="I50" s="14"/>
      <c r="J50" s="1">
        <v>177.5</v>
      </c>
      <c r="K50" s="14">
        <f t="shared" si="4"/>
        <v>212.39571965155613</v>
      </c>
      <c r="L50" s="1">
        <f t="shared" si="5"/>
        <v>16.5</v>
      </c>
      <c r="M50" s="14" t="s">
        <v>54</v>
      </c>
    </row>
    <row r="51" spans="4:13" x14ac:dyDescent="0.25">
      <c r="D51" s="56" t="s">
        <v>111</v>
      </c>
      <c r="E51" s="156">
        <f>1.645*SQRT((30*9*(9+1)/6))</f>
        <v>34.895719651556121</v>
      </c>
      <c r="F51" s="156"/>
      <c r="I51" s="14"/>
      <c r="J51" s="1">
        <v>177.5</v>
      </c>
      <c r="K51" s="14">
        <f t="shared" si="4"/>
        <v>212.39571965155613</v>
      </c>
      <c r="L51" s="1">
        <f t="shared" si="5"/>
        <v>0</v>
      </c>
      <c r="M51" s="14" t="s">
        <v>54</v>
      </c>
    </row>
    <row r="52" spans="4:13" x14ac:dyDescent="0.25">
      <c r="K52" s="41"/>
      <c r="M52" s="14"/>
    </row>
  </sheetData>
  <sortState ref="J43:J51">
    <sortCondition ref="J43"/>
  </sortState>
  <mergeCells count="6">
    <mergeCell ref="B2:F2"/>
    <mergeCell ref="B4:B5"/>
    <mergeCell ref="C4:K4"/>
    <mergeCell ref="N4:V4"/>
    <mergeCell ref="E51:F51"/>
    <mergeCell ref="M4:M5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V27"/>
  <sheetViews>
    <sheetView topLeftCell="A2" zoomScale="80" zoomScaleNormal="80" workbookViewId="0">
      <selection activeCell="G6" sqref="G6:G14"/>
    </sheetView>
  </sheetViews>
  <sheetFormatPr defaultRowHeight="15" x14ac:dyDescent="0.25"/>
  <cols>
    <col min="3" max="3" width="11.140625" customWidth="1"/>
    <col min="4" max="4" width="11.7109375" customWidth="1"/>
    <col min="5" max="5" width="13.140625" customWidth="1"/>
    <col min="6" max="6" width="10.42578125" customWidth="1"/>
    <col min="7" max="7" width="11.28515625" customWidth="1"/>
    <col min="10" max="10" width="12" customWidth="1"/>
    <col min="15" max="15" width="10.5703125" customWidth="1"/>
    <col min="16" max="16" width="10.7109375" customWidth="1"/>
    <col min="17" max="17" width="11.140625" customWidth="1"/>
  </cols>
  <sheetData>
    <row r="2" spans="2:22" x14ac:dyDescent="0.25">
      <c r="B2" t="s">
        <v>43</v>
      </c>
    </row>
    <row r="3" spans="2:22" x14ac:dyDescent="0.25">
      <c r="J3" t="s">
        <v>17</v>
      </c>
      <c r="K3">
        <v>3</v>
      </c>
    </row>
    <row r="4" spans="2:22" x14ac:dyDescent="0.25">
      <c r="J4" t="s">
        <v>18</v>
      </c>
      <c r="K4">
        <v>3</v>
      </c>
    </row>
    <row r="5" spans="2:22" ht="15.75" x14ac:dyDescent="0.25">
      <c r="B5" s="12" t="s">
        <v>11</v>
      </c>
      <c r="C5" s="12" t="s">
        <v>12</v>
      </c>
      <c r="D5" s="12" t="s">
        <v>0</v>
      </c>
      <c r="E5" s="12" t="s">
        <v>13</v>
      </c>
      <c r="F5" s="12" t="s">
        <v>14</v>
      </c>
      <c r="G5" s="17" t="s">
        <v>79</v>
      </c>
      <c r="J5" t="s">
        <v>61</v>
      </c>
      <c r="K5">
        <v>3</v>
      </c>
    </row>
    <row r="6" spans="2:22" ht="15.75" x14ac:dyDescent="0.25">
      <c r="B6" s="12" t="s">
        <v>1</v>
      </c>
      <c r="C6" s="85">
        <v>0.13400000000000001</v>
      </c>
      <c r="D6" s="85">
        <v>0.20100000000000001</v>
      </c>
      <c r="E6" s="85">
        <v>0.121</v>
      </c>
      <c r="F6" s="113">
        <f t="shared" ref="F6:F14" si="0">C6+D6+E6</f>
        <v>0.45600000000000002</v>
      </c>
      <c r="G6" s="21">
        <f>AVERAGE(C6:E6)</f>
        <v>0.152</v>
      </c>
      <c r="J6" t="s">
        <v>27</v>
      </c>
      <c r="K6" t="s">
        <v>28</v>
      </c>
      <c r="L6" s="21">
        <f>F15^2/(K3*K4*K5)</f>
        <v>2.3930614533333334</v>
      </c>
    </row>
    <row r="7" spans="2:22" ht="15.75" x14ac:dyDescent="0.25">
      <c r="B7" s="12" t="s">
        <v>2</v>
      </c>
      <c r="C7" s="85">
        <v>0.23899999999999999</v>
      </c>
      <c r="D7" s="85">
        <v>0.28299999999999997</v>
      </c>
      <c r="E7" s="85">
        <v>0.317</v>
      </c>
      <c r="F7" s="113">
        <f t="shared" si="0"/>
        <v>0.83899999999999997</v>
      </c>
      <c r="G7" s="21">
        <f t="shared" ref="G7:G14" si="1">AVERAGE(C7:E7)</f>
        <v>0.27966666666666667</v>
      </c>
    </row>
    <row r="8" spans="2:22" ht="15.75" x14ac:dyDescent="0.25">
      <c r="B8" s="12" t="s">
        <v>3</v>
      </c>
      <c r="C8" s="85">
        <v>0.27200000000000002</v>
      </c>
      <c r="D8" s="85">
        <v>0.33400000000000002</v>
      </c>
      <c r="E8" s="85">
        <v>0.32300000000000001</v>
      </c>
      <c r="F8" s="113">
        <f t="shared" si="0"/>
        <v>0.92900000000000005</v>
      </c>
      <c r="G8" s="21">
        <f t="shared" si="1"/>
        <v>0.3096666666666667</v>
      </c>
      <c r="J8" s="3" t="s">
        <v>29</v>
      </c>
      <c r="K8" s="3" t="s">
        <v>30</v>
      </c>
      <c r="L8" s="3" t="s">
        <v>31</v>
      </c>
      <c r="M8" s="3" t="s">
        <v>32</v>
      </c>
      <c r="N8" s="3" t="s">
        <v>33</v>
      </c>
      <c r="O8" s="3"/>
      <c r="P8" s="3" t="s">
        <v>34</v>
      </c>
      <c r="Q8" s="3" t="s">
        <v>35</v>
      </c>
      <c r="S8" s="13"/>
      <c r="T8" s="38"/>
      <c r="U8" s="38"/>
      <c r="V8" s="38"/>
    </row>
    <row r="9" spans="2:22" ht="15.75" x14ac:dyDescent="0.25">
      <c r="B9" s="12" t="s">
        <v>4</v>
      </c>
      <c r="C9" s="85">
        <v>0.28999999999999998</v>
      </c>
      <c r="D9" s="85">
        <v>0.24299999999999999</v>
      </c>
      <c r="E9" s="85">
        <v>0.28699999999999998</v>
      </c>
      <c r="F9" s="113">
        <f t="shared" si="0"/>
        <v>0.81999999999999984</v>
      </c>
      <c r="G9" s="21">
        <f t="shared" si="1"/>
        <v>0.27333333333333326</v>
      </c>
      <c r="J9" s="4" t="s">
        <v>36</v>
      </c>
      <c r="K9" s="5">
        <f>K5-1</f>
        <v>2</v>
      </c>
      <c r="L9" s="7">
        <f>SUMSQ(C15:E15)/(K3*K4)-L6</f>
        <v>1.1450995555555732E-2</v>
      </c>
      <c r="M9" s="6">
        <f t="shared" ref="M9:M14" si="2">L9/K9</f>
        <v>5.7254977777778659E-3</v>
      </c>
      <c r="N9" s="7">
        <f>M9/M$14</f>
        <v>1.5957213302994022</v>
      </c>
      <c r="O9" s="8" t="str">
        <f>IF(N9&lt;P9,"tn",IF(N9&lt;Q9,"*","**"))</f>
        <v>tn</v>
      </c>
      <c r="P9" s="7">
        <v>3.63</v>
      </c>
      <c r="Q9" s="7">
        <v>6.23</v>
      </c>
      <c r="S9" s="13"/>
      <c r="T9" s="41"/>
      <c r="U9" s="41"/>
      <c r="V9" s="41"/>
    </row>
    <row r="10" spans="2:22" ht="15.75" x14ac:dyDescent="0.25">
      <c r="B10" s="12" t="s">
        <v>5</v>
      </c>
      <c r="C10" s="85">
        <v>0.27300000000000002</v>
      </c>
      <c r="D10" s="85">
        <v>0.28100000000000003</v>
      </c>
      <c r="E10" s="85">
        <v>0.32400000000000001</v>
      </c>
      <c r="F10" s="113">
        <f t="shared" si="0"/>
        <v>0.87800000000000011</v>
      </c>
      <c r="G10" s="21">
        <f t="shared" si="1"/>
        <v>0.29266666666666669</v>
      </c>
      <c r="J10" s="5" t="s">
        <v>11</v>
      </c>
      <c r="K10" s="5">
        <f>K3*K4-1</f>
        <v>8</v>
      </c>
      <c r="L10" s="7">
        <f>SUMSQ(F6:F14)/K5-L6</f>
        <v>0.12173029333333307</v>
      </c>
      <c r="M10" s="6">
        <f t="shared" si="2"/>
        <v>1.5216286666666634E-2</v>
      </c>
      <c r="N10" s="7">
        <f>M10/M$14</f>
        <v>4.2408457996771887</v>
      </c>
      <c r="O10" s="8" t="str">
        <f>IF(N10&lt;P10,"tn",IF(N10&lt;Q10,"*","**"))</f>
        <v>**</v>
      </c>
      <c r="P10" s="7">
        <v>2.59</v>
      </c>
      <c r="Q10" s="7">
        <v>3.89</v>
      </c>
      <c r="S10" s="41"/>
      <c r="T10" s="65"/>
      <c r="U10" s="65"/>
      <c r="V10" s="65"/>
    </row>
    <row r="11" spans="2:22" ht="15.75" x14ac:dyDescent="0.25">
      <c r="B11" s="12" t="s">
        <v>6</v>
      </c>
      <c r="C11" s="85">
        <v>0.36099999999999999</v>
      </c>
      <c r="D11" s="85">
        <v>0.31900000000000001</v>
      </c>
      <c r="E11" s="85">
        <v>0.29320000000000002</v>
      </c>
      <c r="F11" s="113">
        <f t="shared" si="0"/>
        <v>0.97319999999999995</v>
      </c>
      <c r="G11" s="21">
        <f t="shared" si="1"/>
        <v>0.32439999999999997</v>
      </c>
      <c r="J11" s="5" t="s">
        <v>17</v>
      </c>
      <c r="K11" s="5">
        <f>K3-1</f>
        <v>2</v>
      </c>
      <c r="L11" s="7">
        <f>SUMSQ(F21:F23)/(K4*K5)-L6</f>
        <v>4.6931262222221992E-2</v>
      </c>
      <c r="M11" s="6">
        <f t="shared" si="2"/>
        <v>2.3465631111110996E-2</v>
      </c>
      <c r="N11" s="7">
        <f>M11/M$14</f>
        <v>6.5399742601017614</v>
      </c>
      <c r="O11" s="8" t="str">
        <f>IF(N11&lt;P11,"tn",IF(N11&lt;Q11,"*","**"))</f>
        <v>**</v>
      </c>
      <c r="P11" s="7">
        <v>3.63</v>
      </c>
      <c r="Q11" s="7">
        <v>6.23</v>
      </c>
      <c r="S11" s="41"/>
      <c r="T11" s="65"/>
      <c r="U11" s="65"/>
      <c r="V11" s="65"/>
    </row>
    <row r="12" spans="2:22" ht="15.75" x14ac:dyDescent="0.25">
      <c r="B12" s="12" t="s">
        <v>7</v>
      </c>
      <c r="C12" s="85">
        <v>0.41399999999999998</v>
      </c>
      <c r="D12" s="85">
        <v>0.246</v>
      </c>
      <c r="E12" s="85">
        <v>0.255</v>
      </c>
      <c r="F12" s="113">
        <f t="shared" si="0"/>
        <v>0.91499999999999992</v>
      </c>
      <c r="G12" s="21">
        <f t="shared" si="1"/>
        <v>0.30499999999999999</v>
      </c>
      <c r="J12" s="5" t="s">
        <v>18</v>
      </c>
      <c r="K12" s="5">
        <f>K4-1</f>
        <v>2</v>
      </c>
      <c r="L12" s="7">
        <f>SUMSQ(C24:E24)/(K3*K5)-L6</f>
        <v>5.5432062222222633E-2</v>
      </c>
      <c r="M12" s="6">
        <f t="shared" si="2"/>
        <v>2.7716031111111317E-2</v>
      </c>
      <c r="N12" s="7">
        <f>M12/M$14</f>
        <v>7.7245793731505428</v>
      </c>
      <c r="O12" s="8" t="str">
        <f>IF(N12&lt;P12,"tn",IF(N12&lt;Q12,"*","**"))</f>
        <v>**</v>
      </c>
      <c r="P12" s="7">
        <v>3.63</v>
      </c>
      <c r="Q12" s="7">
        <v>6.23</v>
      </c>
      <c r="S12" s="41"/>
      <c r="T12" s="65"/>
      <c r="U12" s="65"/>
      <c r="V12" s="65"/>
    </row>
    <row r="13" spans="2:22" ht="15.75" x14ac:dyDescent="0.25">
      <c r="B13" s="12" t="s">
        <v>8</v>
      </c>
      <c r="C13" s="85">
        <v>0.42299999999999999</v>
      </c>
      <c r="D13" s="85">
        <v>0.28100000000000003</v>
      </c>
      <c r="E13" s="85">
        <v>0.23699999999999999</v>
      </c>
      <c r="F13" s="113">
        <f t="shared" si="0"/>
        <v>0.94099999999999995</v>
      </c>
      <c r="G13" s="21">
        <f t="shared" si="1"/>
        <v>0.31366666666666665</v>
      </c>
      <c r="J13" s="5" t="s">
        <v>40</v>
      </c>
      <c r="K13" s="5">
        <f>(K3-1)*(K4-1)</f>
        <v>4</v>
      </c>
      <c r="L13" s="7">
        <f>L10-L11-L12</f>
        <v>1.9366968888888447E-2</v>
      </c>
      <c r="M13" s="6">
        <f t="shared" si="2"/>
        <v>4.8417422222221118E-3</v>
      </c>
      <c r="N13" s="7">
        <f>M13/M$14</f>
        <v>1.3494147827282248</v>
      </c>
      <c r="O13" s="8" t="str">
        <f>IF(N13&lt;P13,"tn",IF(N13&lt;Q13,"*","**"))</f>
        <v>tn</v>
      </c>
      <c r="P13" s="7">
        <v>3.01</v>
      </c>
      <c r="Q13" s="7">
        <v>4.7699999999999996</v>
      </c>
      <c r="S13" s="24"/>
      <c r="T13" s="24"/>
      <c r="U13" s="24"/>
      <c r="V13" s="24"/>
    </row>
    <row r="14" spans="2:22" ht="15.75" x14ac:dyDescent="0.25">
      <c r="B14" s="12" t="s">
        <v>9</v>
      </c>
      <c r="C14" s="85">
        <v>0.52700000000000002</v>
      </c>
      <c r="D14" s="85">
        <v>0.42199999999999999</v>
      </c>
      <c r="E14" s="85">
        <v>0.33800000000000002</v>
      </c>
      <c r="F14" s="113">
        <f t="shared" si="0"/>
        <v>1.2870000000000001</v>
      </c>
      <c r="G14" s="21">
        <f t="shared" si="1"/>
        <v>0.42900000000000005</v>
      </c>
      <c r="J14" s="5" t="s">
        <v>37</v>
      </c>
      <c r="K14" s="5">
        <f>(K3*K4-1)*(K5-1)</f>
        <v>16</v>
      </c>
      <c r="L14" s="7">
        <f>L15-L9-L10</f>
        <v>5.7408497777777789E-2</v>
      </c>
      <c r="M14" s="6">
        <f t="shared" si="2"/>
        <v>3.5880311111111118E-3</v>
      </c>
      <c r="N14" s="45"/>
      <c r="O14" s="45"/>
      <c r="P14" s="45"/>
      <c r="Q14" s="45"/>
    </row>
    <row r="15" spans="2:22" ht="15.75" x14ac:dyDescent="0.25">
      <c r="B15" s="12" t="s">
        <v>14</v>
      </c>
      <c r="C15" s="86">
        <f>C6+C7+C8+C9+C10+C11+C12+C13+C14</f>
        <v>2.9330000000000003</v>
      </c>
      <c r="D15" s="86">
        <f>D6+D7+D8+D9+D10+D11+D12+D13+D14</f>
        <v>2.6100000000000003</v>
      </c>
      <c r="E15" s="86">
        <f>E6+E7+E8+E9+E10+E11+E12+E13+E14</f>
        <v>2.4952000000000001</v>
      </c>
      <c r="F15" s="86">
        <f>F6+F7+F8+F9+F10+F11+F12+F13+F14</f>
        <v>8.0381999999999998</v>
      </c>
      <c r="G15" s="26"/>
      <c r="J15" s="9" t="s">
        <v>14</v>
      </c>
      <c r="K15" s="9">
        <f>K3*K4*K5-1</f>
        <v>26</v>
      </c>
      <c r="L15" s="30">
        <f>SUMSQ(C6:E14)-L6</f>
        <v>0.19058978666666659</v>
      </c>
      <c r="M15" s="46"/>
      <c r="N15" s="46"/>
      <c r="O15" s="46"/>
      <c r="P15" s="46"/>
      <c r="Q15" s="46"/>
    </row>
    <row r="16" spans="2:22" ht="15.75" x14ac:dyDescent="0.25">
      <c r="T16" s="41"/>
      <c r="U16" s="24"/>
      <c r="V16" s="24"/>
    </row>
    <row r="17" spans="1:22" ht="15.75" customHeight="1" x14ac:dyDescent="0.25">
      <c r="A17" s="119" t="s">
        <v>15</v>
      </c>
      <c r="B17" s="119"/>
      <c r="C17" s="119"/>
      <c r="J17" s="22" t="s">
        <v>49</v>
      </c>
      <c r="K17" s="22" t="s">
        <v>46</v>
      </c>
      <c r="L17" s="22" t="s">
        <v>50</v>
      </c>
      <c r="M17" s="47" t="s">
        <v>51</v>
      </c>
      <c r="N17" s="24"/>
      <c r="O17" s="40" t="s">
        <v>77</v>
      </c>
      <c r="P17" s="40" t="s">
        <v>47</v>
      </c>
      <c r="Q17" s="40" t="s">
        <v>59</v>
      </c>
      <c r="S17" s="25">
        <v>0.24711111111111114</v>
      </c>
      <c r="T17" s="32">
        <f>S17-S17</f>
        <v>0</v>
      </c>
      <c r="U17" s="25">
        <f>S17+$Q$18</f>
        <v>0.34756370663098807</v>
      </c>
      <c r="V17" s="24" t="s">
        <v>52</v>
      </c>
    </row>
    <row r="18" spans="1:22" ht="15" customHeight="1" x14ac:dyDescent="0.25">
      <c r="A18" s="16"/>
      <c r="B18" s="16"/>
      <c r="C18" s="16"/>
      <c r="J18" s="10" t="s">
        <v>22</v>
      </c>
      <c r="K18" s="23">
        <v>0.24711111111111114</v>
      </c>
      <c r="L18" s="23">
        <f>K18+Q$18</f>
        <v>0.34756370663098807</v>
      </c>
      <c r="M18" s="47" t="s">
        <v>52</v>
      </c>
      <c r="N18" s="41"/>
      <c r="O18" s="25">
        <f>SQRT(M14/9)</f>
        <v>1.9966725406455367E-2</v>
      </c>
      <c r="P18" s="24">
        <v>5.0309999999999997</v>
      </c>
      <c r="Q18" s="25">
        <f>P18*O18</f>
        <v>0.10045259551987694</v>
      </c>
      <c r="S18" s="25">
        <v>0.30346666666666666</v>
      </c>
      <c r="T18" s="32">
        <f>S18-S17</f>
        <v>5.635555555555552E-2</v>
      </c>
      <c r="U18" s="25">
        <f t="shared" ref="U18:U19" si="3">S18+$Q$18</f>
        <v>0.40391926218654362</v>
      </c>
      <c r="V18" s="24" t="s">
        <v>52</v>
      </c>
    </row>
    <row r="19" spans="1:22" ht="15.75" x14ac:dyDescent="0.25">
      <c r="B19" s="121" t="s">
        <v>17</v>
      </c>
      <c r="C19" s="120" t="s">
        <v>18</v>
      </c>
      <c r="D19" s="120"/>
      <c r="E19" s="120"/>
      <c r="F19" s="129" t="s">
        <v>10</v>
      </c>
      <c r="G19" t="s">
        <v>46</v>
      </c>
      <c r="J19" s="10" t="s">
        <v>23</v>
      </c>
      <c r="K19" s="23">
        <f>G22</f>
        <v>0.29679999999999995</v>
      </c>
      <c r="L19" s="23">
        <f>K19+Q$18</f>
        <v>0.39725259551987691</v>
      </c>
      <c r="M19" s="47" t="s">
        <v>53</v>
      </c>
      <c r="N19" s="41"/>
      <c r="O19" s="25"/>
      <c r="P19" s="25"/>
      <c r="Q19" s="24"/>
      <c r="S19" s="25">
        <v>0.35022222222222221</v>
      </c>
      <c r="T19" s="25">
        <f>S19-S18</f>
        <v>4.675555555555555E-2</v>
      </c>
      <c r="U19" s="25">
        <f t="shared" si="3"/>
        <v>0.45067481774209917</v>
      </c>
      <c r="V19" t="s">
        <v>52</v>
      </c>
    </row>
    <row r="20" spans="1:22" ht="15.75" x14ac:dyDescent="0.25">
      <c r="B20" s="121"/>
      <c r="C20" s="10" t="s">
        <v>19</v>
      </c>
      <c r="D20" s="10" t="s">
        <v>20</v>
      </c>
      <c r="E20" s="10" t="s">
        <v>21</v>
      </c>
      <c r="F20" s="130"/>
      <c r="J20" s="10" t="s">
        <v>24</v>
      </c>
      <c r="K20" s="23">
        <f>G23</f>
        <v>0.34922222222222221</v>
      </c>
      <c r="L20" s="23">
        <f>K20+Q$18</f>
        <v>0.44967481774209916</v>
      </c>
      <c r="M20" s="47" t="s">
        <v>54</v>
      </c>
      <c r="N20" s="41"/>
      <c r="O20" s="25"/>
      <c r="P20" s="25"/>
      <c r="Q20" s="24"/>
      <c r="S20" s="24"/>
      <c r="T20" s="49"/>
      <c r="U20" s="26"/>
    </row>
    <row r="21" spans="1:22" ht="15.75" x14ac:dyDescent="0.25">
      <c r="B21" s="10" t="s">
        <v>22</v>
      </c>
      <c r="C21" s="11">
        <f>F6</f>
        <v>0.45600000000000002</v>
      </c>
      <c r="D21" s="11">
        <f>F7</f>
        <v>0.83899999999999997</v>
      </c>
      <c r="E21" s="11">
        <f>F8</f>
        <v>0.92900000000000005</v>
      </c>
      <c r="F21" s="11">
        <f>C21+D21+E21</f>
        <v>2.2240000000000002</v>
      </c>
      <c r="G21" s="26">
        <f>F21/9</f>
        <v>0.24711111111111114</v>
      </c>
      <c r="J21" s="28" t="s">
        <v>47</v>
      </c>
      <c r="K21" s="128">
        <v>0.10218843376994856</v>
      </c>
      <c r="L21" s="128"/>
      <c r="S21" s="24"/>
      <c r="T21" s="49"/>
      <c r="U21" s="26"/>
    </row>
    <row r="22" spans="1:22" ht="15.75" x14ac:dyDescent="0.25">
      <c r="B22" s="10" t="s">
        <v>23</v>
      </c>
      <c r="C22" s="11">
        <f>F9</f>
        <v>0.81999999999999984</v>
      </c>
      <c r="D22" s="11">
        <f>F10</f>
        <v>0.87800000000000011</v>
      </c>
      <c r="E22" s="11">
        <f>F11</f>
        <v>0.97319999999999995</v>
      </c>
      <c r="F22" s="11">
        <f>C22+D22+E22</f>
        <v>2.6711999999999998</v>
      </c>
      <c r="G22" s="26">
        <f>F22/9</f>
        <v>0.29679999999999995</v>
      </c>
      <c r="S22" s="41"/>
      <c r="T22" s="49"/>
    </row>
    <row r="23" spans="1:22" ht="15.75" x14ac:dyDescent="0.25">
      <c r="B23" s="10" t="s">
        <v>24</v>
      </c>
      <c r="C23" s="11">
        <f>F12</f>
        <v>0.91499999999999992</v>
      </c>
      <c r="D23" s="11">
        <f>F13</f>
        <v>0.94099999999999995</v>
      </c>
      <c r="E23" s="11">
        <v>1.2870000000000001</v>
      </c>
      <c r="F23" s="11">
        <f>C23+D23+E23</f>
        <v>3.1429999999999998</v>
      </c>
      <c r="G23" s="26">
        <f>F23/9</f>
        <v>0.34922222222222221</v>
      </c>
      <c r="J23" s="22" t="s">
        <v>49</v>
      </c>
      <c r="K23" s="22" t="s">
        <v>46</v>
      </c>
      <c r="L23" s="22" t="s">
        <v>50</v>
      </c>
      <c r="M23" s="47" t="s">
        <v>51</v>
      </c>
      <c r="S23" s="25">
        <v>0.24299999999999999</v>
      </c>
      <c r="T23" s="25">
        <f>S23-S23</f>
        <v>0</v>
      </c>
      <c r="U23" s="21">
        <f>S23+$Q$18</f>
        <v>0.34345259551987695</v>
      </c>
      <c r="V23" t="s">
        <v>52</v>
      </c>
    </row>
    <row r="24" spans="1:22" ht="15.75" x14ac:dyDescent="0.25">
      <c r="B24" s="10" t="s">
        <v>10</v>
      </c>
      <c r="C24" s="11">
        <f>C21+C22+C23</f>
        <v>2.1909999999999998</v>
      </c>
      <c r="D24" s="11">
        <f>D21+D22+D23</f>
        <v>2.6579999999999999</v>
      </c>
      <c r="E24" s="11">
        <f>E21+E22+E23</f>
        <v>3.1892000000000005</v>
      </c>
      <c r="F24" s="11">
        <f>F21+F22+F23</f>
        <v>8.0381999999999998</v>
      </c>
      <c r="J24" s="10" t="s">
        <v>19</v>
      </c>
      <c r="K24" s="23">
        <v>0.24299999999999999</v>
      </c>
      <c r="L24" s="23">
        <f>K24+Q$18</f>
        <v>0.34345259551987695</v>
      </c>
      <c r="M24" s="47" t="s">
        <v>52</v>
      </c>
      <c r="Q24" s="26"/>
      <c r="S24" s="25">
        <v>0.29533333333333334</v>
      </c>
      <c r="T24" s="25">
        <f>S24-S23</f>
        <v>5.2333333333333343E-2</v>
      </c>
      <c r="U24" s="21">
        <f>S24+$Q$18</f>
        <v>0.39578592885321029</v>
      </c>
      <c r="V24" t="s">
        <v>53</v>
      </c>
    </row>
    <row r="25" spans="1:22" ht="15.75" x14ac:dyDescent="0.25">
      <c r="B25" s="18" t="s">
        <v>62</v>
      </c>
      <c r="C25" s="26">
        <f>C24/9</f>
        <v>0.24344444444444444</v>
      </c>
      <c r="D25" s="26">
        <f>D24/9</f>
        <v>0.29533333333333334</v>
      </c>
      <c r="E25" s="26">
        <f>E24/9</f>
        <v>0.35435555555555559</v>
      </c>
      <c r="J25" s="10" t="s">
        <v>20</v>
      </c>
      <c r="K25" s="23">
        <f>D25</f>
        <v>0.29533333333333334</v>
      </c>
      <c r="L25" s="23">
        <f>K25+Q$18</f>
        <v>0.39578592885321029</v>
      </c>
      <c r="M25" s="47" t="s">
        <v>53</v>
      </c>
      <c r="O25" s="26"/>
      <c r="Q25" s="26"/>
      <c r="R25" s="26"/>
      <c r="S25" s="25">
        <v>0.35435555555555559</v>
      </c>
      <c r="T25" s="21">
        <f>S25-S24</f>
        <v>5.9022222222222254E-2</v>
      </c>
      <c r="U25" s="21">
        <f>S25+$Q$18</f>
        <v>0.45480815107543254</v>
      </c>
      <c r="V25" t="s">
        <v>54</v>
      </c>
    </row>
    <row r="26" spans="1:22" ht="15.75" x14ac:dyDescent="0.25">
      <c r="J26" s="10" t="s">
        <v>21</v>
      </c>
      <c r="K26" s="23">
        <f>E25</f>
        <v>0.35435555555555559</v>
      </c>
      <c r="L26" s="23">
        <f>K26+Q$18</f>
        <v>0.45480815107543254</v>
      </c>
      <c r="M26" s="47" t="s">
        <v>54</v>
      </c>
      <c r="N26" s="26"/>
      <c r="O26" s="26"/>
      <c r="Q26" s="26"/>
      <c r="R26" s="26"/>
    </row>
    <row r="27" spans="1:22" ht="15.75" x14ac:dyDescent="0.25">
      <c r="E27" s="26"/>
      <c r="F27" s="26"/>
      <c r="G27" s="26"/>
      <c r="J27" s="28" t="s">
        <v>47</v>
      </c>
      <c r="K27" s="128">
        <v>0.10218843376994856</v>
      </c>
      <c r="L27" s="128"/>
      <c r="M27" s="24"/>
      <c r="Q27" s="26"/>
    </row>
  </sheetData>
  <sortState ref="S24:T24">
    <sortCondition ref="T22"/>
  </sortState>
  <mergeCells count="6">
    <mergeCell ref="K27:L27"/>
    <mergeCell ref="K21:L21"/>
    <mergeCell ref="A17:C17"/>
    <mergeCell ref="B19:B20"/>
    <mergeCell ref="C19:E19"/>
    <mergeCell ref="F19:F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P42"/>
  <sheetViews>
    <sheetView topLeftCell="A4" zoomScale="80" zoomScaleNormal="80" workbookViewId="0">
      <selection activeCell="G8" sqref="G8:G16"/>
    </sheetView>
  </sheetViews>
  <sheetFormatPr defaultRowHeight="15" x14ac:dyDescent="0.25"/>
  <cols>
    <col min="2" max="2" width="10.28515625" customWidth="1"/>
    <col min="3" max="3" width="9.85546875" bestFit="1" customWidth="1"/>
    <col min="4" max="4" width="11.42578125" customWidth="1"/>
    <col min="5" max="5" width="12.7109375" customWidth="1"/>
    <col min="6" max="6" width="10.85546875" bestFit="1" customWidth="1"/>
    <col min="7" max="7" width="10.28515625" customWidth="1"/>
    <col min="9" max="9" width="12.28515625" customWidth="1"/>
    <col min="11" max="11" width="16.5703125" customWidth="1"/>
    <col min="12" max="12" width="15.28515625" customWidth="1"/>
    <col min="14" max="14" width="12.85546875" customWidth="1"/>
    <col min="15" max="15" width="9.5703125" bestFit="1" customWidth="1"/>
  </cols>
  <sheetData>
    <row r="3" spans="2:16" x14ac:dyDescent="0.25">
      <c r="B3" s="132" t="s">
        <v>120</v>
      </c>
      <c r="C3" s="132"/>
      <c r="D3" s="132"/>
      <c r="E3" s="132"/>
      <c r="F3" s="132"/>
      <c r="G3" s="132"/>
      <c r="I3" t="s">
        <v>17</v>
      </c>
      <c r="J3">
        <v>3</v>
      </c>
    </row>
    <row r="4" spans="2:16" x14ac:dyDescent="0.25">
      <c r="B4" s="132"/>
      <c r="C4" s="132"/>
      <c r="D4" s="132"/>
      <c r="E4" s="132"/>
      <c r="F4" s="132"/>
      <c r="G4" s="132"/>
      <c r="I4" t="s">
        <v>18</v>
      </c>
      <c r="J4">
        <v>3</v>
      </c>
    </row>
    <row r="5" spans="2:16" x14ac:dyDescent="0.25">
      <c r="I5" t="s">
        <v>26</v>
      </c>
      <c r="J5">
        <v>3</v>
      </c>
    </row>
    <row r="6" spans="2:16" x14ac:dyDescent="0.25">
      <c r="B6" s="127" t="s">
        <v>75</v>
      </c>
      <c r="C6" s="133" t="s">
        <v>121</v>
      </c>
      <c r="D6" s="133"/>
      <c r="E6" s="133"/>
      <c r="F6" s="127" t="s">
        <v>125</v>
      </c>
      <c r="G6" s="127" t="s">
        <v>70</v>
      </c>
      <c r="I6" t="s">
        <v>27</v>
      </c>
      <c r="J6" t="s">
        <v>28</v>
      </c>
      <c r="K6" s="83">
        <f>F17^2/(J3*J4*J5)</f>
        <v>283322540.58278042</v>
      </c>
    </row>
    <row r="7" spans="2:16" x14ac:dyDescent="0.25">
      <c r="B7" s="127"/>
      <c r="C7" s="22" t="s">
        <v>122</v>
      </c>
      <c r="D7" s="22" t="s">
        <v>123</v>
      </c>
      <c r="E7" s="22" t="s">
        <v>124</v>
      </c>
      <c r="F7" s="127"/>
      <c r="G7" s="127"/>
    </row>
    <row r="8" spans="2:16" ht="15.75" x14ac:dyDescent="0.25">
      <c r="B8" s="22" t="s">
        <v>1</v>
      </c>
      <c r="C8" s="23">
        <v>492.64317180616735</v>
      </c>
      <c r="D8" s="23">
        <v>1305.4545454545455</v>
      </c>
      <c r="E8" s="23">
        <v>846.89873417721515</v>
      </c>
      <c r="F8" s="23">
        <f>SUM(C8:E8)</f>
        <v>2644.996451437928</v>
      </c>
      <c r="G8" s="23">
        <f>AVERAGE(C8:E8)</f>
        <v>881.66548381264272</v>
      </c>
      <c r="I8" s="3" t="s">
        <v>29</v>
      </c>
      <c r="J8" s="3" t="s">
        <v>30</v>
      </c>
      <c r="K8" s="3" t="s">
        <v>31</v>
      </c>
      <c r="L8" s="3" t="s">
        <v>32</v>
      </c>
      <c r="M8" s="3" t="s">
        <v>33</v>
      </c>
      <c r="N8" s="3"/>
      <c r="O8" s="3" t="s">
        <v>34</v>
      </c>
      <c r="P8" s="3" t="s">
        <v>35</v>
      </c>
    </row>
    <row r="9" spans="2:16" ht="15.75" x14ac:dyDescent="0.25">
      <c r="B9" s="22" t="s">
        <v>2</v>
      </c>
      <c r="C9" s="23">
        <v>1490.8536585365855</v>
      </c>
      <c r="D9" s="23">
        <v>2084.7328244274809</v>
      </c>
      <c r="E9" s="23">
        <v>5126.7857142857147</v>
      </c>
      <c r="F9" s="23">
        <f t="shared" ref="F9:F16" si="0">SUM(C9:E9)</f>
        <v>8702.3721972497806</v>
      </c>
      <c r="G9" s="23">
        <f t="shared" ref="G9:G16" si="1">AVERAGE(C9:E9)</f>
        <v>2900.7907324165935</v>
      </c>
      <c r="I9" s="4" t="s">
        <v>36</v>
      </c>
      <c r="J9" s="5">
        <f>J5-1</f>
        <v>2</v>
      </c>
      <c r="K9" s="19">
        <f>SUMSQ(C17:E17)/(J3*J4)-K6</f>
        <v>24864418.145115614</v>
      </c>
      <c r="L9" s="19">
        <f t="shared" ref="L9:L14" si="2">K9/J9</f>
        <v>12432209.072557807</v>
      </c>
      <c r="M9" s="7">
        <f>L9/L$14</f>
        <v>0.66768756344397606</v>
      </c>
      <c r="N9" s="8" t="str">
        <f>IF(M9&lt;O9,"tn",IF(M9&lt;P9,"*","**"))</f>
        <v>tn</v>
      </c>
      <c r="O9" s="7">
        <v>3.63</v>
      </c>
      <c r="P9" s="7">
        <v>6.23</v>
      </c>
    </row>
    <row r="10" spans="2:16" ht="15.75" x14ac:dyDescent="0.25">
      <c r="B10" s="22" t="s">
        <v>3</v>
      </c>
      <c r="C10" s="23">
        <v>1072.8571428571429</v>
      </c>
      <c r="D10" s="23">
        <v>2981.9047619047615</v>
      </c>
      <c r="E10" s="23">
        <v>722.45783132530119</v>
      </c>
      <c r="F10" s="23">
        <f t="shared" si="0"/>
        <v>4777.219736087206</v>
      </c>
      <c r="G10" s="23">
        <f t="shared" si="1"/>
        <v>1592.4065786957353</v>
      </c>
      <c r="I10" s="5" t="s">
        <v>11</v>
      </c>
      <c r="J10" s="5">
        <f>J3*J4-1</f>
        <v>8</v>
      </c>
      <c r="K10" s="19">
        <f>(SUMSQ(F8:F16)/J5)-K6</f>
        <v>140662278.75693738</v>
      </c>
      <c r="L10" s="19">
        <f t="shared" si="2"/>
        <v>17582784.844617173</v>
      </c>
      <c r="M10" s="7">
        <f>L10/L$14</f>
        <v>0.94430577083649048</v>
      </c>
      <c r="N10" s="8" t="str">
        <f>IF(M10&lt;O10,"tn",IF(M10&lt;P10,"*","**"))</f>
        <v>tn</v>
      </c>
      <c r="O10" s="7">
        <v>2.59</v>
      </c>
      <c r="P10" s="7">
        <v>3.89</v>
      </c>
    </row>
    <row r="11" spans="2:16" ht="15.75" x14ac:dyDescent="0.25">
      <c r="B11" s="22" t="s">
        <v>4</v>
      </c>
      <c r="C11" s="23">
        <v>2916.6666666666665</v>
      </c>
      <c r="D11" s="23">
        <v>5846.6666666666661</v>
      </c>
      <c r="E11" s="23">
        <v>2378.3018867924529</v>
      </c>
      <c r="F11" s="23">
        <f t="shared" si="0"/>
        <v>11141.635220125785</v>
      </c>
      <c r="G11" s="23">
        <f t="shared" si="1"/>
        <v>3713.8784067085949</v>
      </c>
      <c r="I11" s="5" t="s">
        <v>17</v>
      </c>
      <c r="J11" s="5">
        <f>J3-1</f>
        <v>2</v>
      </c>
      <c r="K11" s="19">
        <f>SUMSQ(F24:F26)/(J4*J5)-K6</f>
        <v>43181077.612752914</v>
      </c>
      <c r="L11" s="19">
        <f t="shared" si="2"/>
        <v>21590538.806376457</v>
      </c>
      <c r="M11" s="7">
        <f>L11/L$14</f>
        <v>1.1595472827828024</v>
      </c>
      <c r="N11" s="8" t="str">
        <f>IF(M11&lt;O11,"tn",IF(M11&lt;P11,"*","**"))</f>
        <v>tn</v>
      </c>
      <c r="O11" s="7">
        <v>3.63</v>
      </c>
      <c r="P11" s="7">
        <v>6.23</v>
      </c>
    </row>
    <row r="12" spans="2:16" ht="15.75" x14ac:dyDescent="0.25">
      <c r="B12" s="22" t="s">
        <v>5</v>
      </c>
      <c r="C12" s="23">
        <v>306.61764705882342</v>
      </c>
      <c r="D12" s="23">
        <v>6504.0909090909081</v>
      </c>
      <c r="E12" s="23">
        <v>3191.5662650602408</v>
      </c>
      <c r="F12" s="23">
        <f t="shared" si="0"/>
        <v>10002.274821209972</v>
      </c>
      <c r="G12" s="23">
        <f t="shared" si="1"/>
        <v>3334.0916070699909</v>
      </c>
      <c r="I12" s="5" t="s">
        <v>18</v>
      </c>
      <c r="J12" s="5">
        <f>J4-1</f>
        <v>2</v>
      </c>
      <c r="K12" s="19">
        <f>SUMSQ(C27:E27)/(J3*J5)-K6</f>
        <v>12908216.628397346</v>
      </c>
      <c r="L12" s="19">
        <f t="shared" si="2"/>
        <v>6454108.3141986728</v>
      </c>
      <c r="M12" s="7">
        <f>L12/L$14</f>
        <v>0.34662607661763023</v>
      </c>
      <c r="N12" s="8" t="str">
        <f>IF(M12&lt;O12,"tn",IF(M12&lt;P12,"*","**"))</f>
        <v>tn</v>
      </c>
      <c r="O12" s="7">
        <v>3.63</v>
      </c>
      <c r="P12" s="7">
        <v>6.23</v>
      </c>
    </row>
    <row r="13" spans="2:16" ht="15.75" x14ac:dyDescent="0.25">
      <c r="B13" s="22" t="s">
        <v>6</v>
      </c>
      <c r="C13" s="23">
        <v>2137.5193798449613</v>
      </c>
      <c r="D13" s="23">
        <v>1298.9952153110048</v>
      </c>
      <c r="E13" s="23">
        <v>2904.065934065934</v>
      </c>
      <c r="F13" s="23">
        <f t="shared" si="0"/>
        <v>6340.5805292219002</v>
      </c>
      <c r="G13" s="23">
        <f t="shared" si="1"/>
        <v>2113.5268430739666</v>
      </c>
      <c r="I13" s="5" t="s">
        <v>40</v>
      </c>
      <c r="J13" s="5">
        <f>(J3-1)*(J4-1)</f>
        <v>4</v>
      </c>
      <c r="K13" s="19">
        <f>K10-K11-K12</f>
        <v>84572984.515787125</v>
      </c>
      <c r="L13" s="19">
        <f t="shared" si="2"/>
        <v>21143246.128946781</v>
      </c>
      <c r="M13" s="7">
        <f>L13/L$14</f>
        <v>1.1355248619727647</v>
      </c>
      <c r="N13" s="8" t="str">
        <f>IF(M13&lt;O13,"tn",IF(M13&lt;P13,"*","**"))</f>
        <v>tn</v>
      </c>
      <c r="O13" s="7">
        <v>3.01</v>
      </c>
      <c r="P13" s="7">
        <v>4.7699999999999996</v>
      </c>
    </row>
    <row r="14" spans="2:16" ht="15.75" x14ac:dyDescent="0.25">
      <c r="B14" s="22" t="s">
        <v>7</v>
      </c>
      <c r="C14" s="23">
        <v>9723.1034482758623</v>
      </c>
      <c r="D14" s="23">
        <v>2027.3387096774193</v>
      </c>
      <c r="E14" s="23">
        <v>3422.608695652174</v>
      </c>
      <c r="F14" s="23">
        <f t="shared" si="0"/>
        <v>15173.050853605455</v>
      </c>
      <c r="G14" s="23">
        <f t="shared" si="1"/>
        <v>5057.6836178684853</v>
      </c>
      <c r="I14" s="5" t="s">
        <v>37</v>
      </c>
      <c r="J14" s="5">
        <f>(J3*J4-1)*(J5-1)</f>
        <v>16</v>
      </c>
      <c r="K14" s="19">
        <f>K15-K9-K10</f>
        <v>297916804.28328866</v>
      </c>
      <c r="L14" s="19">
        <f t="shared" si="2"/>
        <v>18619800.267705541</v>
      </c>
      <c r="M14" s="45"/>
      <c r="N14" s="45"/>
      <c r="O14" s="45"/>
      <c r="P14" s="45"/>
    </row>
    <row r="15" spans="2:16" ht="15.75" x14ac:dyDescent="0.25">
      <c r="B15" s="22" t="s">
        <v>8</v>
      </c>
      <c r="C15" s="23">
        <v>631.21827411167533</v>
      </c>
      <c r="D15" s="23">
        <v>1137.2822299651568</v>
      </c>
      <c r="E15" s="23">
        <v>1158.7148594377511</v>
      </c>
      <c r="F15" s="23">
        <f t="shared" si="0"/>
        <v>2927.2153635145833</v>
      </c>
      <c r="G15" s="23">
        <f t="shared" si="1"/>
        <v>975.73845450486112</v>
      </c>
      <c r="I15" s="9" t="s">
        <v>14</v>
      </c>
      <c r="J15" s="9">
        <f>J3*J4*J5-1</f>
        <v>26</v>
      </c>
      <c r="K15" s="20">
        <f>SUMSQ(C8:E16)-K6</f>
        <v>463443501.18534166</v>
      </c>
      <c r="L15" s="46"/>
      <c r="M15" s="46"/>
      <c r="N15" s="46"/>
      <c r="O15" s="46"/>
      <c r="P15" s="46"/>
    </row>
    <row r="16" spans="2:16" x14ac:dyDescent="0.25">
      <c r="B16" s="22" t="s">
        <v>9</v>
      </c>
      <c r="C16" s="23">
        <v>2799.6629213483147</v>
      </c>
      <c r="D16" s="23">
        <v>1466.9377990430623</v>
      </c>
      <c r="E16" s="23">
        <v>21486.666666666675</v>
      </c>
      <c r="F16" s="23">
        <f t="shared" si="0"/>
        <v>25753.267387058051</v>
      </c>
      <c r="G16" s="23">
        <f t="shared" si="1"/>
        <v>8584.4224623526843</v>
      </c>
    </row>
    <row r="17" spans="2:15" ht="15.75" x14ac:dyDescent="0.25">
      <c r="B17" s="74" t="s">
        <v>126</v>
      </c>
      <c r="C17" s="23">
        <f>SUM(C8:C16)</f>
        <v>21571.142310506199</v>
      </c>
      <c r="D17" s="23">
        <f>SUM(D8:D16)</f>
        <v>24653.403661541008</v>
      </c>
      <c r="E17" s="23">
        <f>SUM(E8:E16)</f>
        <v>41238.066587463458</v>
      </c>
      <c r="F17" s="23">
        <f>SUM(F8:F16)</f>
        <v>87462.612559510657</v>
      </c>
      <c r="G17" s="23"/>
      <c r="I17" s="42"/>
      <c r="L17" s="26"/>
    </row>
    <row r="18" spans="2:15" ht="15.75" x14ac:dyDescent="0.25">
      <c r="I18" s="42"/>
    </row>
    <row r="19" spans="2:15" ht="15.75" x14ac:dyDescent="0.25">
      <c r="I19" s="112"/>
      <c r="K19" s="21"/>
      <c r="L19" s="26"/>
    </row>
    <row r="20" spans="2:15" x14ac:dyDescent="0.25">
      <c r="B20" t="s">
        <v>15</v>
      </c>
      <c r="I20" s="111"/>
      <c r="J20" s="111"/>
      <c r="K20" s="111"/>
    </row>
    <row r="21" spans="2:15" x14ac:dyDescent="0.25">
      <c r="I21" s="111"/>
      <c r="J21" s="111"/>
      <c r="K21" s="111"/>
    </row>
    <row r="22" spans="2:15" x14ac:dyDescent="0.25">
      <c r="B22" s="127" t="s">
        <v>17</v>
      </c>
      <c r="C22" s="127" t="s">
        <v>18</v>
      </c>
      <c r="D22" s="127"/>
      <c r="E22" s="127"/>
      <c r="F22" s="127" t="s">
        <v>126</v>
      </c>
      <c r="G22" s="127" t="s">
        <v>127</v>
      </c>
      <c r="I22" s="24"/>
      <c r="J22" s="25"/>
      <c r="K22" s="24"/>
      <c r="M22" s="24"/>
      <c r="N22" s="25"/>
      <c r="O22" s="26"/>
    </row>
    <row r="23" spans="2:15" x14ac:dyDescent="0.25">
      <c r="B23" s="127"/>
      <c r="C23" s="22" t="s">
        <v>19</v>
      </c>
      <c r="D23" s="22" t="s">
        <v>20</v>
      </c>
      <c r="E23" s="22" t="s">
        <v>21</v>
      </c>
      <c r="F23" s="127"/>
      <c r="G23" s="127"/>
      <c r="I23" s="24"/>
      <c r="J23" s="25"/>
      <c r="K23" s="24"/>
      <c r="M23" s="24"/>
      <c r="N23" s="25"/>
    </row>
    <row r="24" spans="2:15" x14ac:dyDescent="0.25">
      <c r="B24" s="22" t="s">
        <v>22</v>
      </c>
      <c r="C24" s="23">
        <v>2645</v>
      </c>
      <c r="D24" s="22">
        <v>8702.3700000000008</v>
      </c>
      <c r="E24" s="22">
        <v>4777.22</v>
      </c>
      <c r="F24" s="23">
        <f>SUM(C24:E24)</f>
        <v>16124.59</v>
      </c>
      <c r="G24" s="23">
        <f>AVERAGE(C24:E24)</f>
        <v>5374.8633333333337</v>
      </c>
      <c r="I24" s="24"/>
      <c r="J24" s="25"/>
      <c r="K24" s="24"/>
      <c r="M24" s="24"/>
      <c r="N24" s="25"/>
    </row>
    <row r="25" spans="2:15" x14ac:dyDescent="0.25">
      <c r="B25" s="22" t="s">
        <v>23</v>
      </c>
      <c r="C25" s="22">
        <v>11141.64</v>
      </c>
      <c r="D25" s="22">
        <v>10002.27</v>
      </c>
      <c r="E25" s="22">
        <v>6340.58</v>
      </c>
      <c r="F25" s="23">
        <f>SUM(C25:E25)</f>
        <v>27484.489999999998</v>
      </c>
      <c r="G25" s="23">
        <f>AVERAGE(C25:E25)</f>
        <v>9161.496666666666</v>
      </c>
      <c r="I25" s="24"/>
      <c r="J25" s="25"/>
      <c r="K25" s="24"/>
      <c r="M25" s="24"/>
      <c r="N25" s="25"/>
    </row>
    <row r="26" spans="2:15" x14ac:dyDescent="0.25">
      <c r="B26" s="22" t="s">
        <v>24</v>
      </c>
      <c r="C26" s="22">
        <v>15173.05</v>
      </c>
      <c r="D26" s="22">
        <v>2927.22</v>
      </c>
      <c r="E26" s="22">
        <v>25753.27</v>
      </c>
      <c r="F26" s="23">
        <f>SUM(C26:E26)</f>
        <v>43853.54</v>
      </c>
      <c r="G26" s="23">
        <f>AVERAGE(C26:E26)</f>
        <v>14617.846666666666</v>
      </c>
      <c r="I26" s="24"/>
      <c r="J26" s="25"/>
      <c r="K26" s="24"/>
      <c r="M26" s="24"/>
      <c r="N26" s="25"/>
    </row>
    <row r="27" spans="2:15" x14ac:dyDescent="0.25">
      <c r="B27" s="40" t="s">
        <v>10</v>
      </c>
      <c r="C27" s="21">
        <f>SUM(C24:C26)</f>
        <v>28959.69</v>
      </c>
      <c r="D27" s="21">
        <f>SUM(D24:D26)</f>
        <v>21631.86</v>
      </c>
      <c r="E27" s="21">
        <f>SUM(E24:E26)</f>
        <v>36871.07</v>
      </c>
      <c r="F27" s="21">
        <f>SUM(F24:F26)</f>
        <v>87462.62</v>
      </c>
      <c r="I27" s="24"/>
      <c r="J27" s="25"/>
      <c r="K27" s="24"/>
      <c r="M27" s="24"/>
      <c r="N27" s="25"/>
    </row>
    <row r="28" spans="2:15" x14ac:dyDescent="0.25">
      <c r="I28" s="24"/>
      <c r="J28" s="25"/>
      <c r="K28" s="24"/>
      <c r="M28" s="24"/>
      <c r="N28" s="25"/>
    </row>
    <row r="29" spans="2:15" x14ac:dyDescent="0.25">
      <c r="I29" s="24"/>
      <c r="J29" s="25"/>
      <c r="K29" s="24"/>
      <c r="M29" s="24"/>
      <c r="N29" s="25"/>
    </row>
    <row r="30" spans="2:15" x14ac:dyDescent="0.25">
      <c r="I30" s="24"/>
      <c r="J30" s="25"/>
      <c r="K30" s="24"/>
      <c r="M30" s="24"/>
      <c r="N30" s="25"/>
    </row>
    <row r="31" spans="2:15" x14ac:dyDescent="0.25">
      <c r="I31" s="40"/>
      <c r="J31" s="131"/>
      <c r="K31" s="131"/>
    </row>
    <row r="34" spans="10:13" x14ac:dyDescent="0.25">
      <c r="J34" s="24"/>
      <c r="K34" s="25"/>
      <c r="L34" s="49"/>
      <c r="M34" s="24"/>
    </row>
    <row r="35" spans="10:13" x14ac:dyDescent="0.25">
      <c r="J35" s="24"/>
      <c r="K35" s="25"/>
      <c r="L35" s="49"/>
      <c r="M35" s="24"/>
    </row>
    <row r="36" spans="10:13" x14ac:dyDescent="0.25">
      <c r="J36" s="24"/>
      <c r="K36" s="25"/>
      <c r="L36" s="49"/>
      <c r="M36" s="24"/>
    </row>
    <row r="37" spans="10:13" x14ac:dyDescent="0.25">
      <c r="J37" s="24"/>
      <c r="K37" s="25"/>
      <c r="L37" s="49"/>
      <c r="M37" s="24"/>
    </row>
    <row r="38" spans="10:13" x14ac:dyDescent="0.25">
      <c r="J38" s="24"/>
      <c r="K38" s="25"/>
      <c r="L38" s="49"/>
      <c r="M38" s="24"/>
    </row>
    <row r="39" spans="10:13" x14ac:dyDescent="0.25">
      <c r="J39" s="24"/>
      <c r="K39" s="25"/>
      <c r="L39" s="49"/>
      <c r="M39" s="24"/>
    </row>
    <row r="40" spans="10:13" x14ac:dyDescent="0.25">
      <c r="J40" s="24"/>
      <c r="K40" s="25"/>
      <c r="L40" s="49"/>
      <c r="M40" s="24"/>
    </row>
    <row r="41" spans="10:13" x14ac:dyDescent="0.25">
      <c r="J41" s="24"/>
      <c r="K41" s="25"/>
      <c r="L41" s="49"/>
      <c r="M41" s="24"/>
    </row>
    <row r="42" spans="10:13" x14ac:dyDescent="0.25">
      <c r="J42" s="24"/>
      <c r="K42" s="25"/>
      <c r="L42" s="49"/>
      <c r="M42" s="24"/>
    </row>
  </sheetData>
  <sortState ref="M22:N30">
    <sortCondition ref="N22"/>
  </sortState>
  <mergeCells count="10">
    <mergeCell ref="J31:K31"/>
    <mergeCell ref="B3:G4"/>
    <mergeCell ref="C6:E6"/>
    <mergeCell ref="B6:B7"/>
    <mergeCell ref="F6:F7"/>
    <mergeCell ref="G6:G7"/>
    <mergeCell ref="B22:B23"/>
    <mergeCell ref="C22:E22"/>
    <mergeCell ref="F22:F23"/>
    <mergeCell ref="G22:G23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Y64"/>
  <sheetViews>
    <sheetView tabSelected="1" zoomScale="70" zoomScaleNormal="70" workbookViewId="0">
      <selection activeCell="H6" sqref="H6"/>
    </sheetView>
  </sheetViews>
  <sheetFormatPr defaultRowHeight="15" x14ac:dyDescent="0.25"/>
  <cols>
    <col min="2" max="2" width="12.42578125" customWidth="1"/>
    <col min="3" max="3" width="13.42578125" customWidth="1"/>
    <col min="4" max="4" width="11.85546875" customWidth="1"/>
    <col min="5" max="5" width="11.28515625" customWidth="1"/>
    <col min="6" max="6" width="13.28515625" customWidth="1"/>
    <col min="7" max="7" width="9.85546875" customWidth="1"/>
    <col min="10" max="10" width="14.5703125" customWidth="1"/>
    <col min="11" max="11" width="14.28515625" bestFit="1" customWidth="1"/>
    <col min="12" max="12" width="11.28515625" customWidth="1"/>
    <col min="13" max="13" width="10.7109375" bestFit="1" customWidth="1"/>
    <col min="14" max="14" width="15.85546875" customWidth="1"/>
    <col min="15" max="15" width="13.28515625" customWidth="1"/>
    <col min="16" max="16" width="8" customWidth="1"/>
    <col min="17" max="17" width="9.42578125" bestFit="1" customWidth="1"/>
    <col min="18" max="19" width="13.7109375" customWidth="1"/>
  </cols>
  <sheetData>
    <row r="3" spans="2:25" ht="15.75" customHeight="1" x14ac:dyDescent="0.25">
      <c r="B3" s="118" t="s">
        <v>41</v>
      </c>
      <c r="C3" s="118"/>
      <c r="D3" s="118"/>
      <c r="E3" s="118"/>
    </row>
    <row r="4" spans="2:25" ht="15.75" x14ac:dyDescent="0.25">
      <c r="B4" s="118"/>
      <c r="C4" s="118"/>
      <c r="D4" s="118"/>
      <c r="E4" s="118"/>
      <c r="J4" s="1" t="s">
        <v>25</v>
      </c>
      <c r="K4" s="1">
        <v>3</v>
      </c>
      <c r="L4" s="1"/>
    </row>
    <row r="5" spans="2:25" ht="15.75" x14ac:dyDescent="0.25">
      <c r="J5" s="1" t="s">
        <v>38</v>
      </c>
      <c r="K5" s="1">
        <v>3</v>
      </c>
      <c r="L5" s="1"/>
    </row>
    <row r="6" spans="2:25" ht="15.75" x14ac:dyDescent="0.25">
      <c r="B6" s="50" t="s">
        <v>11</v>
      </c>
      <c r="C6" s="50" t="s">
        <v>12</v>
      </c>
      <c r="D6" s="50" t="s">
        <v>0</v>
      </c>
      <c r="E6" s="50" t="s">
        <v>13</v>
      </c>
      <c r="F6" s="50" t="s">
        <v>14</v>
      </c>
      <c r="G6" s="61" t="s">
        <v>42</v>
      </c>
      <c r="J6" s="15" t="s">
        <v>26</v>
      </c>
      <c r="K6" s="1">
        <v>3</v>
      </c>
      <c r="L6" s="1"/>
    </row>
    <row r="7" spans="2:25" ht="15.75" x14ac:dyDescent="0.25">
      <c r="B7" s="50" t="s">
        <v>1</v>
      </c>
      <c r="C7" s="50">
        <v>9.84</v>
      </c>
      <c r="D7" s="50">
        <v>8.49</v>
      </c>
      <c r="E7" s="50">
        <v>15.71</v>
      </c>
      <c r="F7" s="77">
        <f>C7+D7+E7</f>
        <v>34.04</v>
      </c>
      <c r="G7" s="11">
        <f>AVERAGE(C7:E7)</f>
        <v>11.346666666666666</v>
      </c>
      <c r="J7" s="1" t="s">
        <v>27</v>
      </c>
      <c r="K7" s="1" t="s">
        <v>28</v>
      </c>
      <c r="L7" s="14">
        <f>(F16^2)/(K4*K5*K6)</f>
        <v>14525.984725925924</v>
      </c>
    </row>
    <row r="8" spans="2:25" ht="15.75" x14ac:dyDescent="0.25">
      <c r="B8" s="50" t="s">
        <v>2</v>
      </c>
      <c r="C8" s="50">
        <v>13.35</v>
      </c>
      <c r="D8" s="50">
        <v>14.99</v>
      </c>
      <c r="E8" s="50">
        <v>13.19</v>
      </c>
      <c r="F8" s="77">
        <f t="shared" ref="F8:F15" si="0">C8+D8+E8</f>
        <v>41.53</v>
      </c>
      <c r="G8" s="11">
        <f t="shared" ref="G8:G15" si="1">AVERAGE(C8:E8)</f>
        <v>13.843333333333334</v>
      </c>
    </row>
    <row r="9" spans="2:25" ht="15.75" x14ac:dyDescent="0.25">
      <c r="B9" s="50" t="s">
        <v>3</v>
      </c>
      <c r="C9" s="50">
        <v>12.02</v>
      </c>
      <c r="D9" s="50">
        <v>14.39</v>
      </c>
      <c r="E9" s="50">
        <v>15.72</v>
      </c>
      <c r="F9" s="77">
        <f t="shared" si="0"/>
        <v>42.13</v>
      </c>
      <c r="G9" s="11">
        <f t="shared" si="1"/>
        <v>14.043333333333335</v>
      </c>
      <c r="J9" s="3" t="s">
        <v>29</v>
      </c>
      <c r="K9" s="3" t="s">
        <v>30</v>
      </c>
      <c r="L9" s="3" t="s">
        <v>31</v>
      </c>
      <c r="M9" s="3" t="s">
        <v>32</v>
      </c>
      <c r="N9" s="3" t="s">
        <v>33</v>
      </c>
      <c r="O9" s="3"/>
      <c r="P9" s="3" t="s">
        <v>34</v>
      </c>
      <c r="Q9" s="3" t="s">
        <v>35</v>
      </c>
      <c r="T9" s="12"/>
      <c r="U9" s="25"/>
      <c r="V9" s="49"/>
      <c r="W9" s="24"/>
      <c r="X9" s="24"/>
      <c r="Y9" s="24"/>
    </row>
    <row r="10" spans="2:25" ht="15.75" x14ac:dyDescent="0.25">
      <c r="B10" s="50" t="s">
        <v>4</v>
      </c>
      <c r="C10" s="50">
        <v>12.99</v>
      </c>
      <c r="D10" s="50">
        <v>13.17</v>
      </c>
      <c r="E10" s="71">
        <v>16.2</v>
      </c>
      <c r="F10" s="78">
        <f t="shared" si="0"/>
        <v>42.36</v>
      </c>
      <c r="G10" s="11">
        <f t="shared" si="1"/>
        <v>14.12</v>
      </c>
      <c r="J10" s="4" t="s">
        <v>36</v>
      </c>
      <c r="K10" s="5">
        <f>K6-1</f>
        <v>2</v>
      </c>
      <c r="L10" s="19">
        <f>SUMSQ(C16:E16)/(K4*K5)-L7</f>
        <v>4.5799185185187525</v>
      </c>
      <c r="M10" s="19">
        <f t="shared" ref="M10:M15" si="2">L10/K10</f>
        <v>2.2899592592593763</v>
      </c>
      <c r="N10" s="7">
        <f>M10/M$15</f>
        <v>0.17396190228459837</v>
      </c>
      <c r="O10" s="8" t="str">
        <f>IF(N10&lt;P10,"tn",IF(N10&lt;Q10,"*","**"))</f>
        <v>tn</v>
      </c>
      <c r="P10" s="7">
        <v>3.63</v>
      </c>
      <c r="Q10" s="7">
        <v>6.23</v>
      </c>
      <c r="T10" s="12"/>
      <c r="U10" s="25"/>
      <c r="V10" s="49"/>
      <c r="W10" s="24"/>
      <c r="X10" s="24"/>
      <c r="Y10" s="24"/>
    </row>
    <row r="11" spans="2:25" ht="15.75" x14ac:dyDescent="0.25">
      <c r="B11" s="50" t="s">
        <v>5</v>
      </c>
      <c r="C11" s="50">
        <v>18.79</v>
      </c>
      <c r="D11" s="50">
        <v>22.63</v>
      </c>
      <c r="E11" s="50">
        <v>16.88</v>
      </c>
      <c r="F11" s="78">
        <f t="shared" si="0"/>
        <v>58.3</v>
      </c>
      <c r="G11" s="11">
        <f t="shared" si="1"/>
        <v>19.433333333333334</v>
      </c>
      <c r="J11" s="5" t="s">
        <v>11</v>
      </c>
      <c r="K11" s="5">
        <f>K4*K5-1</f>
        <v>8</v>
      </c>
      <c r="L11" s="19">
        <f>SUMSQ(F7:F15)/K6-L7</f>
        <v>3788.5956740740712</v>
      </c>
      <c r="M11" s="19">
        <f t="shared" si="2"/>
        <v>473.5744592592589</v>
      </c>
      <c r="N11" s="7">
        <f>M11/M$15</f>
        <v>35.976148253740334</v>
      </c>
      <c r="O11" s="8" t="str">
        <f>IF(N11&lt;P11,"tn",IF(N11&lt;Q11,"*","**"))</f>
        <v>**</v>
      </c>
      <c r="P11" s="7">
        <v>2.59</v>
      </c>
      <c r="Q11" s="7">
        <v>3.89</v>
      </c>
      <c r="T11" s="12"/>
      <c r="U11" s="25"/>
      <c r="V11" s="49"/>
      <c r="W11" s="24"/>
      <c r="X11" s="24"/>
      <c r="Y11" s="24"/>
    </row>
    <row r="12" spans="2:25" ht="15.75" x14ac:dyDescent="0.25">
      <c r="B12" s="50" t="s">
        <v>6</v>
      </c>
      <c r="C12" s="50">
        <v>24.21</v>
      </c>
      <c r="D12" s="71">
        <v>15.5</v>
      </c>
      <c r="E12" s="71">
        <v>24.7</v>
      </c>
      <c r="F12" s="77">
        <f t="shared" si="0"/>
        <v>64.41</v>
      </c>
      <c r="G12" s="11">
        <f t="shared" si="1"/>
        <v>21.47</v>
      </c>
      <c r="J12" s="5" t="s">
        <v>17</v>
      </c>
      <c r="K12" s="5">
        <f>K4-1</f>
        <v>2</v>
      </c>
      <c r="L12" s="19">
        <f>SUMSQ(F23:F25)/(K5*K6)-L7</f>
        <v>3150.3236074074102</v>
      </c>
      <c r="M12" s="19">
        <f t="shared" si="2"/>
        <v>1575.1618037037051</v>
      </c>
      <c r="N12" s="7">
        <f>M12/M$15</f>
        <v>119.66070691884677</v>
      </c>
      <c r="O12" s="8" t="str">
        <f>IF(N12&lt;P12,"tn",IF(N12&lt;Q12,"*","**"))</f>
        <v>**</v>
      </c>
      <c r="P12" s="7">
        <v>3.63</v>
      </c>
      <c r="Q12" s="7">
        <v>6.23</v>
      </c>
      <c r="T12" s="12"/>
      <c r="U12" s="25"/>
      <c r="V12" s="49"/>
      <c r="W12" s="24"/>
      <c r="X12" s="24"/>
      <c r="Y12" s="24"/>
    </row>
    <row r="13" spans="2:25" ht="15.75" x14ac:dyDescent="0.25">
      <c r="B13" s="50" t="s">
        <v>7</v>
      </c>
      <c r="C13" s="50">
        <v>33.409999999999997</v>
      </c>
      <c r="D13" s="50">
        <v>34.159999999999997</v>
      </c>
      <c r="E13" s="50">
        <v>27.89</v>
      </c>
      <c r="F13" s="77">
        <f t="shared" si="0"/>
        <v>95.46</v>
      </c>
      <c r="G13" s="11">
        <f t="shared" si="1"/>
        <v>31.819999999999997</v>
      </c>
      <c r="J13" s="5" t="s">
        <v>18</v>
      </c>
      <c r="K13" s="5">
        <f>K5-1</f>
        <v>2</v>
      </c>
      <c r="L13" s="19">
        <f>SUMSQ(C26:E26)/(K4*K6)-L7</f>
        <v>382.90856296296442</v>
      </c>
      <c r="M13" s="19">
        <f t="shared" si="2"/>
        <v>191.45428148148221</v>
      </c>
      <c r="N13" s="7">
        <f>M13/M$15</f>
        <v>14.544254825660706</v>
      </c>
      <c r="O13" s="8" t="str">
        <f>IF(N13&lt;P13,"tn",IF(N13&lt;Q13,"*","**"))</f>
        <v>**</v>
      </c>
      <c r="P13" s="7">
        <v>3.63</v>
      </c>
      <c r="Q13" s="7">
        <v>6.23</v>
      </c>
      <c r="T13" s="12"/>
      <c r="U13" s="25"/>
      <c r="V13" s="49"/>
      <c r="W13" s="24"/>
      <c r="X13" s="24"/>
      <c r="Y13" s="24"/>
    </row>
    <row r="14" spans="2:25" ht="15.75" x14ac:dyDescent="0.25">
      <c r="B14" s="50" t="s">
        <v>8</v>
      </c>
      <c r="C14" s="50">
        <v>39.92</v>
      </c>
      <c r="D14" s="50">
        <v>30.38</v>
      </c>
      <c r="E14" s="50">
        <v>30.57</v>
      </c>
      <c r="F14" s="77">
        <f t="shared" si="0"/>
        <v>100.87</v>
      </c>
      <c r="G14" s="11">
        <f t="shared" si="1"/>
        <v>33.623333333333335</v>
      </c>
      <c r="J14" s="5" t="s">
        <v>40</v>
      </c>
      <c r="K14" s="5">
        <f>(K4-1)*(K5-1)</f>
        <v>4</v>
      </c>
      <c r="L14" s="19">
        <f>L11-L12-L13</f>
        <v>255.36350370369655</v>
      </c>
      <c r="M14" s="19">
        <f t="shared" si="2"/>
        <v>63.840875925924138</v>
      </c>
      <c r="N14" s="7">
        <f>M14/M$15</f>
        <v>4.8498156352269222</v>
      </c>
      <c r="O14" s="8" t="str">
        <f>IF(N14&lt;P14,"tn",IF(N14&lt;Q14,"*","**"))</f>
        <v>**</v>
      </c>
      <c r="P14" s="7">
        <v>3.01</v>
      </c>
      <c r="Q14" s="7">
        <v>4.7699999999999996</v>
      </c>
      <c r="T14" s="12"/>
      <c r="U14" s="25"/>
      <c r="V14" s="49"/>
      <c r="W14" s="24"/>
      <c r="X14" s="24"/>
      <c r="Y14" s="24"/>
    </row>
    <row r="15" spans="2:25" ht="15.75" x14ac:dyDescent="0.25">
      <c r="B15" s="50" t="s">
        <v>9</v>
      </c>
      <c r="C15" s="71">
        <v>49.4</v>
      </c>
      <c r="D15" s="50">
        <v>51.74</v>
      </c>
      <c r="E15" s="50">
        <v>46.02</v>
      </c>
      <c r="F15" s="77">
        <f t="shared" si="0"/>
        <v>147.16</v>
      </c>
      <c r="G15" s="11">
        <f t="shared" si="1"/>
        <v>49.053333333333335</v>
      </c>
      <c r="J15" s="5" t="s">
        <v>37</v>
      </c>
      <c r="K15" s="5">
        <f>(K4*K5-1)*(K6-1)</f>
        <v>16</v>
      </c>
      <c r="L15" s="19">
        <f>L16-L10-L11</f>
        <v>210.61708148148864</v>
      </c>
      <c r="M15" s="19">
        <f t="shared" si="2"/>
        <v>13.16356759259304</v>
      </c>
      <c r="N15" s="45"/>
      <c r="O15" s="45"/>
      <c r="P15" s="45"/>
      <c r="Q15" s="45"/>
      <c r="T15" s="12"/>
      <c r="U15" s="25"/>
      <c r="V15" s="49"/>
      <c r="W15" s="24"/>
      <c r="X15" s="24"/>
      <c r="Y15" s="24"/>
    </row>
    <row r="16" spans="2:25" ht="15.75" x14ac:dyDescent="0.25">
      <c r="B16" s="50" t="s">
        <v>14</v>
      </c>
      <c r="C16" s="77">
        <f>C7+C8+C9+C10+C11+C12+C13+C14+C15</f>
        <v>213.92999999999998</v>
      </c>
      <c r="D16" s="77">
        <f>D7+D8+D9+D10+D11+D12+D13+D14+D15</f>
        <v>205.45000000000002</v>
      </c>
      <c r="E16" s="77">
        <f>E7+E8+E9+E10+E11+E12+E13+E14+E15</f>
        <v>206.88</v>
      </c>
      <c r="F16" s="77">
        <f>F7+F8+F9+F10+F11+F12+F13+F14+F15</f>
        <v>626.26</v>
      </c>
      <c r="G16" s="77"/>
      <c r="J16" s="9" t="s">
        <v>14</v>
      </c>
      <c r="K16" s="9">
        <f>K4*K5*K6-1</f>
        <v>26</v>
      </c>
      <c r="L16" s="20">
        <f>SUMSQ(C7:E15)-L7</f>
        <v>4003.7926740740786</v>
      </c>
      <c r="M16" s="46"/>
      <c r="N16" s="46"/>
      <c r="O16" s="46"/>
      <c r="P16" s="46"/>
      <c r="Q16" s="46"/>
      <c r="T16" s="12"/>
      <c r="U16" s="25"/>
      <c r="V16" s="49"/>
      <c r="W16" s="24"/>
      <c r="X16" s="24"/>
      <c r="Y16" s="24"/>
    </row>
    <row r="17" spans="2:25" ht="15.75" x14ac:dyDescent="0.25">
      <c r="T17" s="12"/>
      <c r="U17" s="25"/>
      <c r="V17" s="49"/>
      <c r="W17" s="24"/>
      <c r="X17" s="24"/>
      <c r="Y17" s="24"/>
    </row>
    <row r="18" spans="2:25" ht="15.75" x14ac:dyDescent="0.25">
      <c r="B18" s="119" t="s">
        <v>44</v>
      </c>
      <c r="C18" s="119"/>
      <c r="T18" s="24"/>
      <c r="U18" s="24"/>
      <c r="V18" s="24"/>
      <c r="W18" s="24"/>
      <c r="X18" s="24"/>
      <c r="Y18" s="24"/>
    </row>
    <row r="19" spans="2:25" x14ac:dyDescent="0.25">
      <c r="J19" t="s">
        <v>56</v>
      </c>
      <c r="K19" t="s">
        <v>47</v>
      </c>
      <c r="L19" t="s">
        <v>48</v>
      </c>
      <c r="N19" s="22" t="s">
        <v>49</v>
      </c>
      <c r="O19" s="22" t="s">
        <v>46</v>
      </c>
      <c r="P19" s="22" t="s">
        <v>51</v>
      </c>
      <c r="Q19" s="21">
        <f>R19+O23</f>
        <v>19.16220732245241</v>
      </c>
      <c r="R19" s="25">
        <v>13.077777777777776</v>
      </c>
      <c r="S19" s="21"/>
      <c r="T19" t="s">
        <v>52</v>
      </c>
    </row>
    <row r="20" spans="2:25" ht="15.75" x14ac:dyDescent="0.25">
      <c r="J20" s="79">
        <f>SQRT(M15/9)</f>
        <v>1.2093877051629169</v>
      </c>
      <c r="K20" s="62">
        <v>5.0309999999999997</v>
      </c>
      <c r="L20" s="62">
        <f>J20*K20</f>
        <v>6.0844295446746344</v>
      </c>
      <c r="M20" s="38"/>
      <c r="N20" s="10" t="s">
        <v>22</v>
      </c>
      <c r="O20" s="23">
        <v>13.077777777777776</v>
      </c>
      <c r="P20" s="22" t="s">
        <v>52</v>
      </c>
      <c r="Q20" s="52">
        <f>R20+O23</f>
        <v>24.425540655785746</v>
      </c>
      <c r="R20" s="25">
        <v>18.341111111111111</v>
      </c>
      <c r="S20" s="52">
        <f>R21-R20</f>
        <v>19.824444444444445</v>
      </c>
      <c r="T20" s="75" t="s">
        <v>52</v>
      </c>
    </row>
    <row r="21" spans="2:25" ht="15.75" x14ac:dyDescent="0.25">
      <c r="B21" s="129" t="s">
        <v>17</v>
      </c>
      <c r="C21" s="136" t="s">
        <v>18</v>
      </c>
      <c r="D21" s="137"/>
      <c r="E21" s="138"/>
      <c r="F21" s="129" t="s">
        <v>10</v>
      </c>
      <c r="G21" s="135" t="s">
        <v>45</v>
      </c>
      <c r="J21" s="79"/>
      <c r="K21" s="62"/>
      <c r="L21" s="62"/>
      <c r="M21" s="38"/>
      <c r="N21" s="10" t="s">
        <v>23</v>
      </c>
      <c r="O21" s="23">
        <v>18.341111111111111</v>
      </c>
      <c r="P21" s="22" t="s">
        <v>52</v>
      </c>
      <c r="Q21" s="52">
        <f>R21+O23</f>
        <v>44.249985100230191</v>
      </c>
      <c r="R21" s="25">
        <v>38.165555555555557</v>
      </c>
      <c r="S21" s="52"/>
      <c r="T21" s="75" t="s">
        <v>54</v>
      </c>
    </row>
    <row r="22" spans="2:25" ht="15.75" x14ac:dyDescent="0.25">
      <c r="B22" s="130"/>
      <c r="C22" s="10" t="s">
        <v>19</v>
      </c>
      <c r="D22" s="10" t="s">
        <v>20</v>
      </c>
      <c r="E22" s="10" t="s">
        <v>21</v>
      </c>
      <c r="F22" s="130"/>
      <c r="G22" s="135"/>
      <c r="J22" s="80"/>
      <c r="K22" s="65"/>
      <c r="L22" s="65"/>
      <c r="M22" s="32"/>
      <c r="N22" s="10" t="s">
        <v>24</v>
      </c>
      <c r="O22" s="23">
        <v>38.165555555555557</v>
      </c>
      <c r="P22" s="22" t="s">
        <v>54</v>
      </c>
      <c r="Q22" s="32"/>
      <c r="R22" s="33"/>
      <c r="S22" s="33"/>
      <c r="T22" s="75"/>
    </row>
    <row r="23" spans="2:25" ht="15.75" x14ac:dyDescent="0.25">
      <c r="B23" s="10" t="s">
        <v>22</v>
      </c>
      <c r="C23" s="10">
        <f>F7</f>
        <v>34.04</v>
      </c>
      <c r="D23" s="10">
        <f>F8</f>
        <v>41.53</v>
      </c>
      <c r="E23" s="10">
        <v>42.13</v>
      </c>
      <c r="F23" s="10">
        <f>C23+D23+E23</f>
        <v>117.69999999999999</v>
      </c>
      <c r="G23" s="14">
        <f>F23/9</f>
        <v>13.077777777777776</v>
      </c>
      <c r="J23" s="80"/>
      <c r="K23" s="65"/>
      <c r="L23" s="65"/>
      <c r="M23" s="32"/>
      <c r="N23" s="28" t="s">
        <v>60</v>
      </c>
      <c r="O23" s="123">
        <v>6.0844295446746344</v>
      </c>
      <c r="P23" s="139"/>
      <c r="Q23" s="32"/>
      <c r="R23" s="33"/>
      <c r="S23" s="33"/>
      <c r="T23" s="75"/>
    </row>
    <row r="24" spans="2:25" ht="15.75" x14ac:dyDescent="0.25">
      <c r="B24" s="10" t="s">
        <v>23</v>
      </c>
      <c r="C24" s="11">
        <f>F10</f>
        <v>42.36</v>
      </c>
      <c r="D24" s="11">
        <v>58.3</v>
      </c>
      <c r="E24" s="10">
        <v>64.41</v>
      </c>
      <c r="F24" s="10">
        <f>C24+D24+E24</f>
        <v>165.07</v>
      </c>
      <c r="G24" s="14">
        <f>F24/9</f>
        <v>18.341111111111111</v>
      </c>
      <c r="J24" s="73"/>
      <c r="K24" s="81"/>
      <c r="L24" s="81"/>
      <c r="M24" s="35"/>
      <c r="N24" s="10" t="s">
        <v>19</v>
      </c>
      <c r="O24" s="25">
        <v>19.095555555555556</v>
      </c>
      <c r="P24" s="22" t="s">
        <v>52</v>
      </c>
      <c r="Q24" s="35">
        <f>R24+O23</f>
        <v>25.179985100230191</v>
      </c>
      <c r="R24" s="25">
        <v>19.095555555555556</v>
      </c>
      <c r="S24" s="36"/>
      <c r="T24" s="75" t="s">
        <v>52</v>
      </c>
    </row>
    <row r="25" spans="2:25" ht="15.75" x14ac:dyDescent="0.25">
      <c r="B25" s="10" t="s">
        <v>24</v>
      </c>
      <c r="C25" s="10">
        <v>95.46</v>
      </c>
      <c r="D25" s="10">
        <v>100.87</v>
      </c>
      <c r="E25" s="10">
        <v>147.16</v>
      </c>
      <c r="F25" s="10">
        <f>C25+D25+E25</f>
        <v>343.49</v>
      </c>
      <c r="G25" s="14">
        <f>F25/9</f>
        <v>38.165555555555557</v>
      </c>
      <c r="J25" s="81"/>
      <c r="K25" s="82"/>
      <c r="L25" s="82"/>
      <c r="M25" s="76"/>
      <c r="N25" s="10" t="s">
        <v>20</v>
      </c>
      <c r="O25" s="25">
        <v>22.299999999999997</v>
      </c>
      <c r="P25" s="22" t="s">
        <v>53</v>
      </c>
      <c r="Q25" s="93">
        <f>R25+O27</f>
        <v>28.384429544674632</v>
      </c>
      <c r="R25" s="25">
        <v>22.299999999999997</v>
      </c>
      <c r="S25" s="93">
        <f>R26-R25</f>
        <v>5.8888888888888893</v>
      </c>
      <c r="T25" s="75" t="s">
        <v>53</v>
      </c>
    </row>
    <row r="26" spans="2:25" ht="15.75" x14ac:dyDescent="0.25">
      <c r="B26" s="10" t="s">
        <v>10</v>
      </c>
      <c r="C26" s="10">
        <f>C23+C24+C25</f>
        <v>171.86</v>
      </c>
      <c r="D26" s="11">
        <f>D23+D24+D25</f>
        <v>200.7</v>
      </c>
      <c r="E26" s="11">
        <f>E23+E24+E25</f>
        <v>253.7</v>
      </c>
      <c r="F26" s="10">
        <f>F23+F24+F25</f>
        <v>626.26</v>
      </c>
      <c r="J26" s="49"/>
      <c r="K26" s="49"/>
      <c r="L26" s="49"/>
      <c r="M26" s="24"/>
      <c r="N26" s="10" t="s">
        <v>21</v>
      </c>
      <c r="O26" s="25">
        <v>28.188888888888886</v>
      </c>
      <c r="P26" s="22" t="s">
        <v>54</v>
      </c>
      <c r="Q26" s="25">
        <f>R26+O27</f>
        <v>34.273318433563517</v>
      </c>
      <c r="R26" s="25">
        <v>28.188888888888886</v>
      </c>
      <c r="S26" s="25">
        <f>R26-R25</f>
        <v>5.8888888888888893</v>
      </c>
      <c r="T26" s="29" t="s">
        <v>54</v>
      </c>
    </row>
    <row r="27" spans="2:25" ht="15.75" x14ac:dyDescent="0.25">
      <c r="B27" s="18" t="s">
        <v>46</v>
      </c>
      <c r="C27" s="14">
        <f>C26/9</f>
        <v>19.095555555555556</v>
      </c>
      <c r="D27" s="1">
        <f>D26/9</f>
        <v>22.299999999999997</v>
      </c>
      <c r="E27" s="14">
        <f>E26/9</f>
        <v>28.188888888888886</v>
      </c>
      <c r="N27" s="28" t="s">
        <v>47</v>
      </c>
      <c r="O27" s="140">
        <v>6.0844295446746344</v>
      </c>
      <c r="P27" s="141"/>
      <c r="Q27" s="24"/>
    </row>
    <row r="28" spans="2:25" ht="15.75" x14ac:dyDescent="0.25">
      <c r="I28" s="26"/>
      <c r="J28" s="26"/>
      <c r="K28" s="26"/>
      <c r="N28" s="41"/>
      <c r="O28" s="24"/>
      <c r="P28" s="24"/>
      <c r="Q28" s="24"/>
      <c r="S28" s="24"/>
      <c r="T28" s="24"/>
      <c r="U28" s="24"/>
      <c r="V28" s="24"/>
    </row>
    <row r="29" spans="2:25" ht="15.75" x14ac:dyDescent="0.25">
      <c r="C29" s="21"/>
      <c r="E29" s="21"/>
      <c r="J29" s="50" t="s">
        <v>11</v>
      </c>
      <c r="K29" s="50" t="s">
        <v>12</v>
      </c>
      <c r="L29" s="50" t="s">
        <v>0</v>
      </c>
      <c r="M29" s="50" t="s">
        <v>13</v>
      </c>
      <c r="N29" s="61" t="s">
        <v>70</v>
      </c>
      <c r="O29" s="61" t="s">
        <v>76</v>
      </c>
      <c r="P29" s="25"/>
      <c r="Q29" s="24"/>
      <c r="S29" s="41"/>
      <c r="T29" s="24"/>
      <c r="U29" s="24"/>
      <c r="V29" s="24"/>
    </row>
    <row r="30" spans="2:25" ht="15.75" x14ac:dyDescent="0.25">
      <c r="B30" s="27"/>
      <c r="C30" s="24"/>
      <c r="D30" s="24"/>
      <c r="E30" s="24"/>
      <c r="F30" s="24"/>
      <c r="J30" s="50" t="s">
        <v>1</v>
      </c>
      <c r="K30" s="71">
        <v>14.32</v>
      </c>
      <c r="L30" s="71">
        <v>18.41</v>
      </c>
      <c r="M30" s="71">
        <v>18.39</v>
      </c>
      <c r="N30" s="23">
        <v>11.346666666666666</v>
      </c>
      <c r="O30" t="s">
        <v>52</v>
      </c>
      <c r="P30" s="23">
        <v>11.346666666666666</v>
      </c>
      <c r="Q30" s="25">
        <f>P30+O$27</f>
        <v>17.431096211341298</v>
      </c>
      <c r="R30" t="s">
        <v>52</v>
      </c>
      <c r="S30" s="65"/>
      <c r="T30" s="24"/>
      <c r="U30" s="25"/>
      <c r="V30" s="24"/>
    </row>
    <row r="31" spans="2:25" ht="15.75" x14ac:dyDescent="0.25">
      <c r="B31" s="27"/>
      <c r="C31" s="25"/>
      <c r="D31" s="25"/>
      <c r="E31" s="25"/>
      <c r="F31" s="24"/>
      <c r="I31" s="26"/>
      <c r="J31" s="50" t="s">
        <v>2</v>
      </c>
      <c r="K31" s="71">
        <v>13.35</v>
      </c>
      <c r="L31" s="71">
        <v>14.99</v>
      </c>
      <c r="M31" s="71">
        <v>13.19</v>
      </c>
      <c r="N31" s="23">
        <v>13.843333333333334</v>
      </c>
      <c r="O31" t="s">
        <v>53</v>
      </c>
      <c r="P31" s="23">
        <v>13.843333333333334</v>
      </c>
      <c r="Q31" s="25">
        <f t="shared" ref="Q31:Q38" si="3">P31+O$27</f>
        <v>19.927762878007968</v>
      </c>
      <c r="R31" t="s">
        <v>53</v>
      </c>
      <c r="S31" s="65">
        <f>P34-P31</f>
        <v>5.59</v>
      </c>
      <c r="T31" s="24"/>
      <c r="U31" s="25"/>
      <c r="V31" s="24"/>
    </row>
    <row r="32" spans="2:25" ht="15.75" x14ac:dyDescent="0.25">
      <c r="B32" s="142"/>
      <c r="C32" s="143"/>
      <c r="D32" s="143"/>
      <c r="E32" s="143"/>
      <c r="F32" s="24"/>
      <c r="G32" s="24"/>
      <c r="H32" s="24"/>
      <c r="J32" s="50" t="s">
        <v>3</v>
      </c>
      <c r="K32" s="71">
        <v>12.02</v>
      </c>
      <c r="L32" s="71">
        <v>14.39</v>
      </c>
      <c r="M32" s="71">
        <v>15.72</v>
      </c>
      <c r="N32" s="23">
        <v>14.043333333333335</v>
      </c>
      <c r="O32" t="s">
        <v>53</v>
      </c>
      <c r="P32" s="23">
        <v>14.043333333333335</v>
      </c>
      <c r="Q32" s="25">
        <f t="shared" si="3"/>
        <v>20.127762878007971</v>
      </c>
      <c r="R32" t="s">
        <v>53</v>
      </c>
      <c r="S32" s="65">
        <f>P34-P32</f>
        <v>5.3899999999999988</v>
      </c>
    </row>
    <row r="33" spans="2:20" ht="15.75" x14ac:dyDescent="0.25">
      <c r="B33" s="142"/>
      <c r="C33" s="41"/>
      <c r="D33" s="41"/>
      <c r="E33" s="41"/>
      <c r="F33" s="24"/>
      <c r="G33" s="25"/>
      <c r="H33" s="24"/>
      <c r="J33" s="50" t="s">
        <v>4</v>
      </c>
      <c r="K33" s="71">
        <v>22.95</v>
      </c>
      <c r="L33" s="71">
        <v>23.14</v>
      </c>
      <c r="M33" s="71">
        <v>25.61</v>
      </c>
      <c r="N33" s="23">
        <v>14.12</v>
      </c>
      <c r="O33" s="24" t="s">
        <v>53</v>
      </c>
      <c r="P33" s="23">
        <v>14.12</v>
      </c>
      <c r="Q33" s="25">
        <f t="shared" si="3"/>
        <v>20.204429544674632</v>
      </c>
      <c r="R33" s="24" t="s">
        <v>53</v>
      </c>
      <c r="S33" s="65">
        <f>P34-P33</f>
        <v>5.3133333333333344</v>
      </c>
      <c r="T33" s="24"/>
    </row>
    <row r="34" spans="2:20" ht="15.75" x14ac:dyDescent="0.25">
      <c r="B34" s="41"/>
      <c r="C34" s="41"/>
      <c r="D34" s="41"/>
      <c r="E34" s="41"/>
      <c r="F34" s="24"/>
      <c r="G34" s="24"/>
      <c r="H34" s="24"/>
      <c r="J34" s="50" t="s">
        <v>5</v>
      </c>
      <c r="K34" s="71">
        <v>18.79</v>
      </c>
      <c r="L34" s="71">
        <v>22.63</v>
      </c>
      <c r="M34" s="71">
        <v>16.88</v>
      </c>
      <c r="N34" s="23">
        <v>19.433333333333334</v>
      </c>
      <c r="O34" s="41" t="s">
        <v>54</v>
      </c>
      <c r="P34" s="23">
        <v>19.433333333333334</v>
      </c>
      <c r="Q34" s="25">
        <f t="shared" si="3"/>
        <v>25.517762878007968</v>
      </c>
      <c r="R34" s="41" t="s">
        <v>54</v>
      </c>
      <c r="S34" s="65"/>
      <c r="T34" s="24"/>
    </row>
    <row r="35" spans="2:20" ht="15.75" x14ac:dyDescent="0.25">
      <c r="B35" s="41"/>
      <c r="C35" s="32"/>
      <c r="D35" s="32"/>
      <c r="E35" s="41"/>
      <c r="F35" s="24"/>
      <c r="G35" s="24"/>
      <c r="H35" s="24"/>
      <c r="J35" s="50" t="s">
        <v>6</v>
      </c>
      <c r="K35" s="71">
        <v>24.21</v>
      </c>
      <c r="L35" s="71">
        <v>15.5</v>
      </c>
      <c r="M35" s="71">
        <v>24.7</v>
      </c>
      <c r="N35" s="23">
        <v>21.47</v>
      </c>
      <c r="O35" s="41" t="s">
        <v>54</v>
      </c>
      <c r="P35" s="23">
        <v>21.47</v>
      </c>
      <c r="Q35" s="25">
        <f t="shared" si="3"/>
        <v>27.554429544674633</v>
      </c>
      <c r="R35" s="41" t="s">
        <v>54</v>
      </c>
      <c r="S35" s="65"/>
      <c r="T35" s="24"/>
    </row>
    <row r="36" spans="2:20" ht="15.75" x14ac:dyDescent="0.25">
      <c r="B36" s="41"/>
      <c r="C36" s="41"/>
      <c r="D36" s="41"/>
      <c r="E36" s="41"/>
      <c r="F36" s="24"/>
      <c r="G36" s="24"/>
      <c r="H36" s="24"/>
      <c r="I36" s="24"/>
      <c r="J36" s="50" t="s">
        <v>7</v>
      </c>
      <c r="K36" s="71">
        <v>33.409999999999997</v>
      </c>
      <c r="L36" s="71">
        <v>34.159999999999997</v>
      </c>
      <c r="M36" s="71">
        <v>27.89</v>
      </c>
      <c r="N36" s="23">
        <v>31.819999999999997</v>
      </c>
      <c r="O36" s="41" t="s">
        <v>55</v>
      </c>
      <c r="P36" s="23">
        <v>31.819999999999997</v>
      </c>
      <c r="Q36" s="25">
        <f t="shared" si="3"/>
        <v>37.904429544674628</v>
      </c>
      <c r="R36" s="41" t="s">
        <v>55</v>
      </c>
      <c r="S36" s="25"/>
      <c r="T36" s="24"/>
    </row>
    <row r="37" spans="2:20" ht="15.75" x14ac:dyDescent="0.25">
      <c r="B37" s="12"/>
      <c r="C37" s="49"/>
      <c r="D37" s="49"/>
      <c r="E37" s="24"/>
      <c r="F37" s="24"/>
      <c r="G37" s="24"/>
      <c r="H37" s="24"/>
      <c r="I37" s="24"/>
      <c r="J37" s="50" t="s">
        <v>8</v>
      </c>
      <c r="K37" s="71">
        <v>39.92</v>
      </c>
      <c r="L37" s="71">
        <v>30.38</v>
      </c>
      <c r="M37" s="71">
        <v>30.57</v>
      </c>
      <c r="N37" s="23">
        <v>33.623333333333335</v>
      </c>
      <c r="O37" s="27" t="s">
        <v>55</v>
      </c>
      <c r="P37" s="23">
        <v>33.623333333333335</v>
      </c>
      <c r="Q37" s="25">
        <f t="shared" si="3"/>
        <v>39.707762878007969</v>
      </c>
      <c r="R37" s="27" t="s">
        <v>55</v>
      </c>
      <c r="S37" s="117"/>
      <c r="T37" s="117"/>
    </row>
    <row r="38" spans="2:20" ht="15.75" x14ac:dyDescent="0.25">
      <c r="B38" s="12"/>
      <c r="C38" s="49"/>
      <c r="D38" s="49"/>
      <c r="E38" s="24"/>
      <c r="F38" s="24"/>
      <c r="G38" s="12"/>
      <c r="H38" s="49"/>
      <c r="I38" s="49"/>
      <c r="J38" s="50" t="s">
        <v>9</v>
      </c>
      <c r="K38" s="71">
        <v>49.4</v>
      </c>
      <c r="L38" s="71">
        <v>51.74</v>
      </c>
      <c r="M38" s="71">
        <v>46.02</v>
      </c>
      <c r="N38" s="23">
        <v>49.053333333333335</v>
      </c>
      <c r="O38" s="41" t="s">
        <v>82</v>
      </c>
      <c r="P38" s="23">
        <v>49.053333333333335</v>
      </c>
      <c r="Q38" s="25">
        <f t="shared" si="3"/>
        <v>55.137762878007969</v>
      </c>
      <c r="R38" s="41" t="s">
        <v>82</v>
      </c>
      <c r="S38" s="25"/>
      <c r="T38" s="24"/>
    </row>
    <row r="39" spans="2:20" ht="15.75" x14ac:dyDescent="0.25">
      <c r="B39" s="12"/>
      <c r="C39" s="49"/>
      <c r="D39" s="49"/>
      <c r="E39" s="24"/>
      <c r="F39" s="24"/>
      <c r="G39" s="12"/>
      <c r="H39" s="49"/>
      <c r="I39" s="49"/>
      <c r="J39" s="24"/>
      <c r="K39" s="24"/>
      <c r="L39" s="25"/>
      <c r="R39" s="41"/>
      <c r="S39" s="24"/>
      <c r="T39" s="24"/>
    </row>
    <row r="40" spans="2:20" ht="15.75" x14ac:dyDescent="0.25">
      <c r="B40" s="12"/>
      <c r="C40" s="49"/>
      <c r="D40" s="49"/>
      <c r="E40" s="24"/>
      <c r="F40" s="24"/>
      <c r="G40" s="12"/>
      <c r="H40" s="49"/>
      <c r="I40" s="49"/>
      <c r="J40" s="24"/>
      <c r="K40" s="25"/>
      <c r="L40" s="25"/>
      <c r="R40" s="41"/>
      <c r="S40" s="25"/>
      <c r="T40" s="24"/>
    </row>
    <row r="41" spans="2:20" ht="15.75" x14ac:dyDescent="0.25">
      <c r="B41" s="12"/>
      <c r="C41" s="49"/>
      <c r="D41" s="49"/>
      <c r="E41" s="24"/>
      <c r="F41" s="24"/>
      <c r="G41" s="12"/>
      <c r="H41" s="49"/>
      <c r="I41" s="49"/>
      <c r="J41" s="24"/>
      <c r="K41" s="24"/>
      <c r="L41" s="25"/>
      <c r="R41" s="27"/>
      <c r="S41" s="134"/>
      <c r="T41" s="134"/>
    </row>
    <row r="42" spans="2:20" ht="15.75" x14ac:dyDescent="0.25">
      <c r="B42" s="12"/>
      <c r="C42" s="49"/>
      <c r="D42" s="49"/>
      <c r="E42" s="24"/>
      <c r="F42" s="24"/>
      <c r="G42" s="24"/>
      <c r="H42" s="24"/>
      <c r="I42" s="24"/>
      <c r="J42" s="24"/>
    </row>
    <row r="43" spans="2:20" ht="15.75" x14ac:dyDescent="0.25">
      <c r="B43" s="12"/>
      <c r="C43" s="49"/>
      <c r="D43" s="49"/>
      <c r="E43" s="24"/>
      <c r="F43" s="24"/>
      <c r="G43" s="24"/>
      <c r="H43" s="24"/>
      <c r="I43" s="24"/>
      <c r="J43" s="24"/>
      <c r="K43" s="24"/>
      <c r="L43" s="24"/>
    </row>
    <row r="44" spans="2:20" x14ac:dyDescent="0.25"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</row>
    <row r="45" spans="2:20" ht="15.75" x14ac:dyDescent="0.25">
      <c r="B45" s="24"/>
      <c r="C45" s="25"/>
      <c r="D45" s="24"/>
      <c r="E45" s="24"/>
      <c r="F45" s="24"/>
      <c r="G45" s="24"/>
      <c r="H45" s="24"/>
      <c r="I45" s="24"/>
      <c r="J45" s="24"/>
      <c r="K45" s="24"/>
      <c r="L45" s="12"/>
      <c r="M45" s="12"/>
      <c r="N45" s="12"/>
      <c r="O45" s="12"/>
      <c r="P45" s="87"/>
      <c r="Q45" s="87"/>
      <c r="R45" s="24"/>
    </row>
    <row r="46" spans="2:20" ht="15.75" x14ac:dyDescent="0.25">
      <c r="B46" s="72"/>
      <c r="C46" s="24"/>
      <c r="D46" s="24"/>
      <c r="E46" s="24"/>
      <c r="F46" s="24"/>
      <c r="G46" s="24"/>
      <c r="H46" s="24"/>
      <c r="I46" s="24"/>
      <c r="J46" s="24"/>
      <c r="K46" s="24"/>
      <c r="L46" s="12"/>
      <c r="M46" s="92"/>
      <c r="N46" s="92"/>
      <c r="O46" s="92"/>
      <c r="P46" s="25"/>
      <c r="Q46" s="24"/>
      <c r="R46" s="24"/>
    </row>
    <row r="47" spans="2:20" ht="15.75" x14ac:dyDescent="0.25">
      <c r="B47" s="24"/>
      <c r="C47" s="24"/>
      <c r="D47" s="24"/>
      <c r="E47" s="24"/>
      <c r="F47" s="24"/>
      <c r="G47" s="24"/>
      <c r="H47" s="24"/>
      <c r="I47" s="24"/>
      <c r="J47" s="24"/>
      <c r="L47" s="12"/>
      <c r="M47" s="92"/>
      <c r="N47" s="92"/>
      <c r="O47" s="92"/>
      <c r="P47" s="25"/>
      <c r="Q47" s="24"/>
      <c r="R47" s="24"/>
    </row>
    <row r="48" spans="2:20" ht="15.75" x14ac:dyDescent="0.25">
      <c r="B48" s="12"/>
      <c r="C48" s="49"/>
      <c r="D48" s="49"/>
      <c r="E48" s="24"/>
      <c r="F48" s="24"/>
      <c r="G48" s="12"/>
      <c r="H48" s="49"/>
      <c r="I48" s="49"/>
      <c r="J48" s="24"/>
      <c r="L48" s="12"/>
      <c r="M48" s="92"/>
      <c r="N48" s="92"/>
      <c r="O48" s="92"/>
      <c r="P48" s="25"/>
      <c r="Q48" s="24"/>
      <c r="R48" s="24"/>
    </row>
    <row r="49" spans="2:18" ht="15.75" x14ac:dyDescent="0.25">
      <c r="B49" s="12"/>
      <c r="C49" s="49"/>
      <c r="D49" s="49"/>
      <c r="E49" s="24"/>
      <c r="F49" s="24"/>
      <c r="G49" s="12"/>
      <c r="H49" s="49"/>
      <c r="I49" s="49"/>
      <c r="J49" s="24"/>
      <c r="L49" s="12"/>
      <c r="M49" s="92"/>
      <c r="N49" s="92"/>
      <c r="O49" s="92"/>
      <c r="P49" s="25"/>
      <c r="Q49" s="24"/>
      <c r="R49" s="24"/>
    </row>
    <row r="50" spans="2:18" ht="15.75" x14ac:dyDescent="0.25">
      <c r="B50" s="12"/>
      <c r="C50" s="49"/>
      <c r="D50" s="49"/>
      <c r="E50" s="24"/>
      <c r="F50" s="24"/>
      <c r="G50" s="12"/>
      <c r="H50" s="49"/>
      <c r="I50" s="49"/>
      <c r="J50" s="24"/>
      <c r="L50" s="12"/>
      <c r="M50" s="92"/>
      <c r="N50" s="92"/>
      <c r="O50" s="92"/>
      <c r="P50" s="25"/>
      <c r="Q50" s="24"/>
      <c r="R50" s="24"/>
    </row>
    <row r="51" spans="2:18" ht="15.75" x14ac:dyDescent="0.25">
      <c r="B51" s="12"/>
      <c r="C51" s="49"/>
      <c r="D51" s="49"/>
      <c r="E51" s="24"/>
      <c r="F51" s="24"/>
      <c r="G51" s="12"/>
      <c r="H51" s="49"/>
      <c r="I51" s="49"/>
      <c r="J51" s="24"/>
      <c r="L51" s="12"/>
      <c r="M51" s="92"/>
      <c r="N51" s="92"/>
      <c r="O51" s="92"/>
      <c r="P51" s="25"/>
      <c r="Q51" s="24"/>
      <c r="R51" s="24"/>
    </row>
    <row r="52" spans="2:18" ht="15.75" x14ac:dyDescent="0.25">
      <c r="B52" s="24"/>
      <c r="C52" s="24"/>
      <c r="D52" s="24"/>
      <c r="E52" s="24"/>
      <c r="F52" s="24"/>
      <c r="L52" s="12"/>
      <c r="M52" s="92"/>
      <c r="N52" s="92"/>
      <c r="O52" s="92"/>
      <c r="P52" s="25"/>
      <c r="Q52" s="24"/>
      <c r="R52" s="24"/>
    </row>
    <row r="53" spans="2:18" ht="15.75" x14ac:dyDescent="0.25">
      <c r="B53" s="72"/>
      <c r="C53" s="24"/>
      <c r="D53" s="24"/>
      <c r="E53" s="24"/>
      <c r="F53" s="24"/>
      <c r="L53" s="12"/>
      <c r="M53" s="92"/>
      <c r="N53" s="92"/>
      <c r="O53" s="92"/>
      <c r="P53" s="25"/>
      <c r="Q53" s="24"/>
      <c r="R53" s="24"/>
    </row>
    <row r="54" spans="2:18" ht="15.75" x14ac:dyDescent="0.25">
      <c r="B54" s="24"/>
      <c r="C54" s="24"/>
      <c r="D54" s="24"/>
      <c r="E54" s="24"/>
      <c r="F54" s="24"/>
      <c r="L54" s="12"/>
      <c r="M54" s="92"/>
      <c r="N54" s="92"/>
      <c r="O54" s="92"/>
      <c r="P54" s="25"/>
      <c r="Q54" s="24"/>
      <c r="R54" s="24"/>
    </row>
    <row r="55" spans="2:18" ht="15.75" x14ac:dyDescent="0.25">
      <c r="B55" s="12"/>
      <c r="C55" s="49"/>
      <c r="D55" s="49"/>
      <c r="E55" s="24"/>
      <c r="F55" s="24"/>
      <c r="L55" s="24"/>
      <c r="M55" s="24"/>
      <c r="N55" s="24"/>
      <c r="O55" s="24"/>
      <c r="P55" s="24"/>
      <c r="Q55" s="24"/>
      <c r="R55" s="24"/>
    </row>
    <row r="56" spans="2:18" ht="15.75" x14ac:dyDescent="0.25">
      <c r="B56" s="12"/>
      <c r="C56" s="49"/>
      <c r="D56" s="49"/>
      <c r="E56" s="24"/>
      <c r="F56" s="24"/>
      <c r="L56" s="60"/>
      <c r="M56" s="60"/>
      <c r="N56" s="60"/>
      <c r="O56" s="60"/>
      <c r="P56" s="60"/>
      <c r="Q56" s="60"/>
    </row>
    <row r="57" spans="2:18" ht="15.75" x14ac:dyDescent="0.25">
      <c r="B57" s="12"/>
      <c r="C57" s="49"/>
      <c r="D57" s="49"/>
      <c r="E57" s="24"/>
      <c r="F57" s="24"/>
      <c r="L57" s="60"/>
      <c r="M57" s="60"/>
      <c r="N57" s="60"/>
      <c r="O57" s="60"/>
      <c r="P57" s="60"/>
      <c r="Q57" s="60"/>
    </row>
    <row r="58" spans="2:18" ht="15.75" x14ac:dyDescent="0.25">
      <c r="B58" s="12"/>
      <c r="C58" s="49"/>
      <c r="D58" s="49"/>
      <c r="E58" s="24"/>
      <c r="F58" s="24"/>
      <c r="L58" s="60"/>
      <c r="M58" s="60"/>
      <c r="N58" s="60"/>
      <c r="O58" s="60"/>
      <c r="P58" s="60"/>
      <c r="Q58" s="60"/>
    </row>
    <row r="59" spans="2:18" x14ac:dyDescent="0.25">
      <c r="L59" s="60"/>
      <c r="M59" s="60"/>
      <c r="N59" s="60"/>
      <c r="O59" s="60"/>
      <c r="P59" s="60"/>
      <c r="Q59" s="60"/>
    </row>
    <row r="60" spans="2:18" x14ac:dyDescent="0.25">
      <c r="L60" s="60"/>
      <c r="M60" s="60"/>
      <c r="N60" s="60"/>
      <c r="O60" s="60"/>
      <c r="P60" s="60"/>
      <c r="Q60" s="60"/>
    </row>
    <row r="61" spans="2:18" x14ac:dyDescent="0.25">
      <c r="L61" s="60"/>
      <c r="M61" s="60"/>
      <c r="N61" s="60"/>
      <c r="O61" s="60"/>
      <c r="P61" s="60"/>
      <c r="Q61" s="60"/>
    </row>
    <row r="62" spans="2:18" x14ac:dyDescent="0.25">
      <c r="L62" s="60"/>
      <c r="M62" s="60"/>
      <c r="N62" s="60"/>
      <c r="O62" s="60"/>
      <c r="P62" s="60"/>
      <c r="Q62" s="60"/>
    </row>
    <row r="63" spans="2:18" x14ac:dyDescent="0.25">
      <c r="L63" s="60"/>
      <c r="M63" s="60"/>
      <c r="N63" s="60"/>
      <c r="O63" s="60"/>
      <c r="P63" s="60"/>
      <c r="Q63" s="60"/>
    </row>
    <row r="64" spans="2:18" x14ac:dyDescent="0.25">
      <c r="L64" s="60"/>
      <c r="M64" s="60"/>
      <c r="N64" s="60"/>
      <c r="O64" s="60"/>
      <c r="P64" s="60"/>
      <c r="Q64" s="60"/>
    </row>
  </sheetData>
  <sortState ref="J29:T38">
    <sortCondition ref="J30"/>
  </sortState>
  <mergeCells count="11">
    <mergeCell ref="B3:E4"/>
    <mergeCell ref="B18:C18"/>
    <mergeCell ref="S41:T41"/>
    <mergeCell ref="G21:G22"/>
    <mergeCell ref="B21:B22"/>
    <mergeCell ref="C21:E21"/>
    <mergeCell ref="F21:F22"/>
    <mergeCell ref="O23:P23"/>
    <mergeCell ref="O27:P27"/>
    <mergeCell ref="B32:B33"/>
    <mergeCell ref="C32:E32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U24"/>
  <sheetViews>
    <sheetView topLeftCell="A3" zoomScale="90" zoomScaleNormal="90" workbookViewId="0">
      <selection activeCell="G6" sqref="G6:G14"/>
    </sheetView>
  </sheetViews>
  <sheetFormatPr defaultRowHeight="15" x14ac:dyDescent="0.25"/>
  <cols>
    <col min="5" max="5" width="11" customWidth="1"/>
    <col min="6" max="6" width="10.42578125" customWidth="1"/>
    <col min="7" max="7" width="9.5703125" bestFit="1" customWidth="1"/>
    <col min="10" max="10" width="10.5703125" customWidth="1"/>
    <col min="12" max="13" width="9.5703125" bestFit="1" customWidth="1"/>
    <col min="15" max="15" width="11.5703125" bestFit="1" customWidth="1"/>
  </cols>
  <sheetData>
    <row r="2" spans="2:21" x14ac:dyDescent="0.25">
      <c r="B2" s="132" t="s">
        <v>63</v>
      </c>
      <c r="C2" s="132"/>
      <c r="D2" s="132"/>
      <c r="E2" s="132"/>
      <c r="F2" s="132"/>
      <c r="J2" t="s">
        <v>17</v>
      </c>
      <c r="K2">
        <v>3</v>
      </c>
    </row>
    <row r="3" spans="2:21" x14ac:dyDescent="0.25">
      <c r="B3" s="132"/>
      <c r="C3" s="132"/>
      <c r="D3" s="132"/>
      <c r="E3" s="132"/>
      <c r="F3" s="132"/>
      <c r="J3" t="s">
        <v>18</v>
      </c>
      <c r="K3">
        <v>3</v>
      </c>
    </row>
    <row r="4" spans="2:21" x14ac:dyDescent="0.25">
      <c r="J4" t="s">
        <v>26</v>
      </c>
      <c r="K4">
        <v>3</v>
      </c>
    </row>
    <row r="5" spans="2:21" ht="15.75" x14ac:dyDescent="0.25">
      <c r="B5" s="50" t="s">
        <v>11</v>
      </c>
      <c r="C5" s="50" t="s">
        <v>12</v>
      </c>
      <c r="D5" s="50" t="s">
        <v>0</v>
      </c>
      <c r="E5" s="50" t="s">
        <v>13</v>
      </c>
      <c r="F5" s="50" t="s">
        <v>14</v>
      </c>
      <c r="G5" s="61" t="s">
        <v>46</v>
      </c>
      <c r="J5" t="s">
        <v>27</v>
      </c>
      <c r="K5" t="s">
        <v>64</v>
      </c>
      <c r="L5">
        <f>F15^2/(K2*K3*K4)</f>
        <v>1858.868181481482</v>
      </c>
    </row>
    <row r="6" spans="2:21" ht="15.75" x14ac:dyDescent="0.25">
      <c r="B6" s="50" t="s">
        <v>1</v>
      </c>
      <c r="C6" s="50">
        <v>6.53</v>
      </c>
      <c r="D6" s="50">
        <v>2.23</v>
      </c>
      <c r="E6" s="50">
        <v>3.44</v>
      </c>
      <c r="F6" s="78">
        <f>C6+D6+E6</f>
        <v>12.2</v>
      </c>
      <c r="G6" s="23">
        <f>AVERAGE(C6:E6)</f>
        <v>4.0666666666666664</v>
      </c>
      <c r="J6" s="3" t="s">
        <v>29</v>
      </c>
      <c r="K6" s="3" t="s">
        <v>30</v>
      </c>
      <c r="L6" s="3" t="s">
        <v>31</v>
      </c>
      <c r="M6" s="3" t="s">
        <v>32</v>
      </c>
      <c r="N6" s="3" t="s">
        <v>33</v>
      </c>
      <c r="O6" s="3"/>
      <c r="P6" s="3" t="s">
        <v>34</v>
      </c>
      <c r="Q6" s="3" t="s">
        <v>35</v>
      </c>
    </row>
    <row r="7" spans="2:21" ht="15.75" x14ac:dyDescent="0.25">
      <c r="B7" s="50" t="s">
        <v>2</v>
      </c>
      <c r="C7" s="50">
        <v>7.57</v>
      </c>
      <c r="D7" s="50">
        <v>8.59</v>
      </c>
      <c r="E7" s="50">
        <v>7.28</v>
      </c>
      <c r="F7" s="77">
        <f t="shared" ref="F7:F14" si="0">C7+D7+E7</f>
        <v>23.44</v>
      </c>
      <c r="G7" s="23">
        <f t="shared" ref="G7:G14" si="1">AVERAGE(C7:E7)</f>
        <v>7.8133333333333335</v>
      </c>
      <c r="J7" s="4" t="s">
        <v>36</v>
      </c>
      <c r="K7" s="5">
        <f>K4-1</f>
        <v>2</v>
      </c>
      <c r="L7" s="19">
        <f>SUMSQ(C15:E15)/(K2*K3)-L5</f>
        <v>0.29542962962909769</v>
      </c>
      <c r="M7" s="19">
        <f t="shared" ref="M7:M12" si="2">L7/K7</f>
        <v>0.14771481481454884</v>
      </c>
      <c r="N7" s="7">
        <f>M7/M$12</f>
        <v>8.7669877836178273E-2</v>
      </c>
      <c r="O7" s="8" t="str">
        <f>IF(N7&lt;P7,"tn",IF(N7&lt;Q7,"*","**"))</f>
        <v>tn</v>
      </c>
      <c r="P7" s="7">
        <v>3.63</v>
      </c>
      <c r="Q7" s="7">
        <v>6.23</v>
      </c>
    </row>
    <row r="8" spans="2:21" ht="15.75" x14ac:dyDescent="0.25">
      <c r="B8" s="50" t="s">
        <v>3</v>
      </c>
      <c r="C8" s="50">
        <v>13.18</v>
      </c>
      <c r="D8" s="50">
        <v>12.53</v>
      </c>
      <c r="E8" s="50">
        <v>12.78</v>
      </c>
      <c r="F8" s="77">
        <f t="shared" si="0"/>
        <v>38.49</v>
      </c>
      <c r="G8" s="23">
        <f t="shared" si="1"/>
        <v>12.83</v>
      </c>
      <c r="J8" s="5" t="s">
        <v>11</v>
      </c>
      <c r="K8" s="5">
        <f>K2*K3-1</f>
        <v>8</v>
      </c>
      <c r="L8" s="19">
        <f>SUMSQ(F6:F14)/K4-L5</f>
        <v>267.84951851851861</v>
      </c>
      <c r="M8" s="19">
        <f t="shared" si="2"/>
        <v>33.481189814814826</v>
      </c>
      <c r="N8" s="7">
        <f>M8/M$12</f>
        <v>19.871343470591462</v>
      </c>
      <c r="O8" s="8" t="str">
        <f>IF(N8&lt;P8,"tn",IF(N8&lt;Q8,"*","**"))</f>
        <v>**</v>
      </c>
      <c r="P8" s="7">
        <v>2.59</v>
      </c>
      <c r="Q8" s="7">
        <v>3.89</v>
      </c>
    </row>
    <row r="9" spans="2:21" ht="15.75" x14ac:dyDescent="0.25">
      <c r="B9" s="50" t="s">
        <v>4</v>
      </c>
      <c r="C9" s="50">
        <v>6.46</v>
      </c>
      <c r="D9" s="50">
        <v>6.23</v>
      </c>
      <c r="E9" s="50">
        <v>6.09</v>
      </c>
      <c r="F9" s="77">
        <f t="shared" si="0"/>
        <v>18.78</v>
      </c>
      <c r="G9" s="23">
        <f t="shared" si="1"/>
        <v>6.2600000000000007</v>
      </c>
      <c r="J9" s="5" t="s">
        <v>17</v>
      </c>
      <c r="K9" s="5">
        <f>K2-1</f>
        <v>2</v>
      </c>
      <c r="L9" s="19">
        <f>SUMSQ(F20:F22)/(K3*K4)-L5</f>
        <v>5.298607407406962</v>
      </c>
      <c r="M9" s="19">
        <f t="shared" si="2"/>
        <v>2.649303703703481</v>
      </c>
      <c r="N9" s="7">
        <f>M9/M$12</f>
        <v>1.5723821090404433</v>
      </c>
      <c r="O9" s="8" t="str">
        <f>IF(N9&lt;P9,"tn",IF(N9&lt;Q9,"*","**"))</f>
        <v>tn</v>
      </c>
      <c r="P9" s="7">
        <v>3.63</v>
      </c>
      <c r="Q9" s="7">
        <v>6.23</v>
      </c>
    </row>
    <row r="10" spans="2:21" ht="15.75" x14ac:dyDescent="0.25">
      <c r="B10" s="50" t="s">
        <v>5</v>
      </c>
      <c r="C10" s="50">
        <v>7.11</v>
      </c>
      <c r="D10" s="50">
        <v>7.77</v>
      </c>
      <c r="E10" s="50">
        <v>7.32</v>
      </c>
      <c r="F10" s="78">
        <f t="shared" si="0"/>
        <v>22.2</v>
      </c>
      <c r="G10" s="23">
        <f t="shared" si="1"/>
        <v>7.3999999999999995</v>
      </c>
      <c r="J10" s="5" t="s">
        <v>18</v>
      </c>
      <c r="K10" s="5">
        <f>K3-1</f>
        <v>2</v>
      </c>
      <c r="L10" s="19">
        <f>SUMSQ(C23:E23)/(K2*K4)-L5</f>
        <v>252.19138518518434</v>
      </c>
      <c r="M10" s="19">
        <f t="shared" si="2"/>
        <v>126.09569259259217</v>
      </c>
      <c r="N10" s="7">
        <f>M10/M$12</f>
        <v>74.838762646385746</v>
      </c>
      <c r="O10" s="8" t="str">
        <f>IF(N10&lt;P10,"tn",IF(N10&lt;Q10,"*","**"))</f>
        <v>**</v>
      </c>
      <c r="P10" s="7">
        <v>3.63</v>
      </c>
      <c r="Q10" s="7">
        <v>6.23</v>
      </c>
    </row>
    <row r="11" spans="2:21" ht="15.75" x14ac:dyDescent="0.25">
      <c r="B11" s="50" t="s">
        <v>6</v>
      </c>
      <c r="C11" s="50">
        <v>12.09</v>
      </c>
      <c r="D11" s="50">
        <v>14.35</v>
      </c>
      <c r="E11" s="50">
        <v>12.39</v>
      </c>
      <c r="F11" s="77">
        <f t="shared" si="0"/>
        <v>38.83</v>
      </c>
      <c r="G11" s="23">
        <f t="shared" si="1"/>
        <v>12.943333333333333</v>
      </c>
      <c r="J11" s="5" t="s">
        <v>40</v>
      </c>
      <c r="K11" s="5">
        <f>(K2-1)*(K3-1)</f>
        <v>4</v>
      </c>
      <c r="L11" s="19">
        <f>L8-L9-L10</f>
        <v>10.359525925927301</v>
      </c>
      <c r="M11" s="19">
        <f t="shared" si="2"/>
        <v>2.5898814814818252</v>
      </c>
      <c r="N11" s="7">
        <f>M11/M$12</f>
        <v>1.53711456346983</v>
      </c>
      <c r="O11" s="8" t="str">
        <f>IF(N11&lt;P11,"tn",IF(N11&lt;Q11,"*","**"))</f>
        <v>tn</v>
      </c>
      <c r="P11" s="7">
        <v>3.01</v>
      </c>
      <c r="Q11" s="7">
        <v>4.7699999999999996</v>
      </c>
    </row>
    <row r="12" spans="2:21" ht="15.75" x14ac:dyDescent="0.25">
      <c r="B12" s="50" t="s">
        <v>7</v>
      </c>
      <c r="C12" s="50">
        <v>4.74</v>
      </c>
      <c r="D12" s="50">
        <v>2.9</v>
      </c>
      <c r="E12" s="50">
        <v>5.22</v>
      </c>
      <c r="F12" s="77">
        <f t="shared" si="0"/>
        <v>12.86</v>
      </c>
      <c r="G12" s="23">
        <f t="shared" si="1"/>
        <v>4.2866666666666662</v>
      </c>
      <c r="J12" s="5" t="s">
        <v>37</v>
      </c>
      <c r="K12" s="5">
        <f>(K2*K3-1)*(K4-1)</f>
        <v>16</v>
      </c>
      <c r="L12" s="19">
        <f>L13-L7-L8</f>
        <v>26.958370370369948</v>
      </c>
      <c r="M12" s="19">
        <f t="shared" si="2"/>
        <v>1.6848981481481218</v>
      </c>
      <c r="N12" s="48"/>
      <c r="O12" s="45"/>
      <c r="P12" s="45"/>
      <c r="Q12" s="45"/>
    </row>
    <row r="13" spans="2:21" ht="15.75" x14ac:dyDescent="0.25">
      <c r="B13" s="50" t="s">
        <v>8</v>
      </c>
      <c r="C13" s="50">
        <v>5.62</v>
      </c>
      <c r="D13" s="50">
        <v>8.7899999999999991</v>
      </c>
      <c r="E13" s="50">
        <v>9.51</v>
      </c>
      <c r="F13" s="77">
        <f t="shared" si="0"/>
        <v>23.92</v>
      </c>
      <c r="G13" s="23">
        <f t="shared" si="1"/>
        <v>7.9733333333333336</v>
      </c>
      <c r="J13" s="9" t="s">
        <v>14</v>
      </c>
      <c r="K13" s="9">
        <f>K2*K3*K4-1</f>
        <v>26</v>
      </c>
      <c r="L13" s="20">
        <f>SUMSQ(C6:E14)-L5</f>
        <v>295.10331851851765</v>
      </c>
      <c r="M13" s="46"/>
      <c r="N13" s="46"/>
      <c r="O13" s="46"/>
      <c r="P13" s="46"/>
      <c r="Q13" s="46"/>
    </row>
    <row r="14" spans="2:21" ht="15.75" x14ac:dyDescent="0.25">
      <c r="B14" s="50" t="s">
        <v>9</v>
      </c>
      <c r="C14" s="50">
        <v>11.22</v>
      </c>
      <c r="D14" s="50">
        <v>10.220000000000001</v>
      </c>
      <c r="E14" s="50">
        <v>11.87</v>
      </c>
      <c r="F14" s="77">
        <f t="shared" si="0"/>
        <v>33.31</v>
      </c>
      <c r="G14" s="23">
        <f t="shared" si="1"/>
        <v>11.103333333333333</v>
      </c>
    </row>
    <row r="15" spans="2:21" ht="15.75" x14ac:dyDescent="0.25">
      <c r="B15" s="50" t="s">
        <v>14</v>
      </c>
      <c r="C15" s="77">
        <f>C6+C7+C8+C9+C10+C11+C12+C13+C14</f>
        <v>74.52</v>
      </c>
      <c r="D15" s="77">
        <f>D6+D7+D8+D9+D10+D11+D12+D13+D14</f>
        <v>73.61</v>
      </c>
      <c r="E15" s="77">
        <f>E6+E7+E8+E9+E10+E11+E12+E13+E14</f>
        <v>75.900000000000006</v>
      </c>
      <c r="F15" s="77">
        <f>F6+F7+F8+F9+F10+F11+F12+F13+F14</f>
        <v>224.03000000000003</v>
      </c>
      <c r="G15" s="22"/>
      <c r="J15" s="42" t="s">
        <v>77</v>
      </c>
      <c r="K15" t="s">
        <v>47</v>
      </c>
      <c r="L15" t="s">
        <v>78</v>
      </c>
      <c r="N15" s="22" t="s">
        <v>49</v>
      </c>
      <c r="O15" s="22" t="s">
        <v>46</v>
      </c>
      <c r="P15" s="22" t="s">
        <v>50</v>
      </c>
      <c r="Q15" s="22" t="s">
        <v>51</v>
      </c>
      <c r="R15" s="21">
        <f>S15+O19</f>
        <v>16.790106818273792</v>
      </c>
      <c r="S15" s="25">
        <v>14.613300000000001</v>
      </c>
      <c r="T15" s="21">
        <f>S15-S15</f>
        <v>0</v>
      </c>
      <c r="U15" t="s">
        <v>52</v>
      </c>
    </row>
    <row r="16" spans="2:21" ht="15.75" x14ac:dyDescent="0.25">
      <c r="J16">
        <f>SQRT(M12/9)</f>
        <v>0.43267875537145489</v>
      </c>
      <c r="K16">
        <v>5.0309999999999997</v>
      </c>
      <c r="L16" s="26">
        <f>K16*J16</f>
        <v>2.1768068182737896</v>
      </c>
      <c r="N16" s="10" t="s">
        <v>19</v>
      </c>
      <c r="O16" s="23">
        <v>14.613300000000001</v>
      </c>
      <c r="P16" s="43">
        <f>O16+L$16</f>
        <v>16.790106818273792</v>
      </c>
      <c r="Q16" s="22" t="s">
        <v>52</v>
      </c>
      <c r="R16" s="21">
        <f>S16+O19</f>
        <v>25.363473818273789</v>
      </c>
      <c r="S16" s="25">
        <v>23.186667</v>
      </c>
      <c r="T16" s="21">
        <f>S16-S15</f>
        <v>8.5733669999999993</v>
      </c>
      <c r="U16" t="s">
        <v>54</v>
      </c>
    </row>
    <row r="17" spans="2:21" ht="15.75" x14ac:dyDescent="0.25">
      <c r="B17" s="119" t="s">
        <v>15</v>
      </c>
      <c r="C17" s="119"/>
      <c r="D17" s="119"/>
      <c r="N17" s="10" t="s">
        <v>20</v>
      </c>
      <c r="O17" s="23">
        <v>23.186667</v>
      </c>
      <c r="P17" s="43">
        <f>O17+L$16</f>
        <v>25.363473818273789</v>
      </c>
      <c r="Q17" s="22" t="s">
        <v>54</v>
      </c>
      <c r="R17" s="21">
        <f>S17+O19</f>
        <v>39.053476818273786</v>
      </c>
      <c r="S17" s="25">
        <v>36.876669999999997</v>
      </c>
      <c r="T17" s="21">
        <f>S17-S16</f>
        <v>13.690002999999997</v>
      </c>
      <c r="U17" t="s">
        <v>55</v>
      </c>
    </row>
    <row r="18" spans="2:21" ht="15.75" x14ac:dyDescent="0.25">
      <c r="B18" s="121" t="s">
        <v>17</v>
      </c>
      <c r="C18" s="120" t="s">
        <v>18</v>
      </c>
      <c r="D18" s="120"/>
      <c r="E18" s="120"/>
      <c r="F18" s="121" t="s">
        <v>10</v>
      </c>
      <c r="G18" s="148" t="s">
        <v>62</v>
      </c>
      <c r="N18" s="10" t="s">
        <v>21</v>
      </c>
      <c r="O18" s="23">
        <v>36.876669999999997</v>
      </c>
      <c r="P18" s="43">
        <f>O18+L$16</f>
        <v>39.053476818273786</v>
      </c>
      <c r="Q18" s="22" t="s">
        <v>55</v>
      </c>
    </row>
    <row r="19" spans="2:21" ht="15.75" x14ac:dyDescent="0.25">
      <c r="B19" s="121"/>
      <c r="C19" s="10" t="s">
        <v>19</v>
      </c>
      <c r="D19" s="10" t="s">
        <v>20</v>
      </c>
      <c r="E19" s="10" t="s">
        <v>21</v>
      </c>
      <c r="F19" s="121"/>
      <c r="G19" s="149"/>
      <c r="N19" s="28" t="s">
        <v>60</v>
      </c>
      <c r="O19" s="147">
        <v>2.1768068182737896</v>
      </c>
      <c r="P19" s="147"/>
      <c r="Q19" s="147"/>
    </row>
    <row r="20" spans="2:21" ht="15.75" x14ac:dyDescent="0.25">
      <c r="B20" s="10" t="s">
        <v>22</v>
      </c>
      <c r="C20" s="10">
        <v>12.2</v>
      </c>
      <c r="D20" s="10">
        <v>23.44</v>
      </c>
      <c r="E20" s="10">
        <v>38.49</v>
      </c>
      <c r="F20" s="10">
        <f>C20+D20+E20</f>
        <v>74.13</v>
      </c>
      <c r="G20" s="22">
        <f>F20/3</f>
        <v>24.709999999999997</v>
      </c>
      <c r="N20" s="28" t="s">
        <v>22</v>
      </c>
      <c r="O20" s="58">
        <v>24.71</v>
      </c>
      <c r="P20" s="22"/>
      <c r="Q20" s="22"/>
    </row>
    <row r="21" spans="2:21" ht="15.75" x14ac:dyDescent="0.25">
      <c r="B21" s="10" t="s">
        <v>23</v>
      </c>
      <c r="C21" s="10">
        <v>18.78</v>
      </c>
      <c r="D21" s="10">
        <v>22.2</v>
      </c>
      <c r="E21" s="10">
        <v>38.83</v>
      </c>
      <c r="F21" s="10">
        <f>C21+D21+E21</f>
        <v>79.81</v>
      </c>
      <c r="G21" s="23">
        <f>F21/3</f>
        <v>26.603333333333335</v>
      </c>
      <c r="N21" s="28" t="s">
        <v>23</v>
      </c>
      <c r="O21" s="58">
        <v>26.6</v>
      </c>
      <c r="P21" s="22"/>
      <c r="Q21" s="22"/>
    </row>
    <row r="22" spans="2:21" ht="15.75" x14ac:dyDescent="0.25">
      <c r="B22" s="10" t="s">
        <v>24</v>
      </c>
      <c r="C22" s="10">
        <v>12.86</v>
      </c>
      <c r="D22" s="10">
        <v>23.92</v>
      </c>
      <c r="E22" s="10">
        <v>33.31</v>
      </c>
      <c r="F22" s="10">
        <f>C22+D22+E22</f>
        <v>70.09</v>
      </c>
      <c r="G22" s="23">
        <f>F22/3</f>
        <v>23.363333333333333</v>
      </c>
      <c r="N22" s="28" t="s">
        <v>24</v>
      </c>
      <c r="O22" s="58">
        <v>23.36</v>
      </c>
      <c r="P22" s="22"/>
      <c r="Q22" s="22"/>
    </row>
    <row r="23" spans="2:21" ht="15.75" x14ac:dyDescent="0.25">
      <c r="B23" s="10" t="s">
        <v>10</v>
      </c>
      <c r="C23" s="10">
        <f>C20+C21+C22</f>
        <v>43.84</v>
      </c>
      <c r="D23" s="10">
        <f>D20+D21+D22</f>
        <v>69.56</v>
      </c>
      <c r="E23" s="10">
        <f>E20+E21+E22</f>
        <v>110.63</v>
      </c>
      <c r="F23" s="10">
        <f>F20+F21+F22</f>
        <v>224.03</v>
      </c>
      <c r="G23" s="23">
        <f>F23/3</f>
        <v>74.676666666666662</v>
      </c>
      <c r="N23" s="28" t="s">
        <v>60</v>
      </c>
      <c r="O23" s="144" t="s">
        <v>110</v>
      </c>
      <c r="P23" s="145"/>
      <c r="Q23" s="146"/>
    </row>
    <row r="24" spans="2:21" ht="15.75" x14ac:dyDescent="0.25">
      <c r="B24" s="28" t="s">
        <v>62</v>
      </c>
      <c r="C24" s="23">
        <f>C23/3</f>
        <v>14.613333333333335</v>
      </c>
      <c r="D24" s="23">
        <f>D23/3</f>
        <v>23.186666666666667</v>
      </c>
      <c r="E24" s="23">
        <f>E23/3</f>
        <v>36.876666666666665</v>
      </c>
      <c r="F24" s="23">
        <f>F23/3</f>
        <v>74.676666666666662</v>
      </c>
      <c r="G24" s="22"/>
    </row>
  </sheetData>
  <mergeCells count="8">
    <mergeCell ref="O23:Q23"/>
    <mergeCell ref="O19:Q19"/>
    <mergeCell ref="B2:F3"/>
    <mergeCell ref="B17:D17"/>
    <mergeCell ref="B18:B19"/>
    <mergeCell ref="C18:E18"/>
    <mergeCell ref="F18:F19"/>
    <mergeCell ref="G18:G1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AC28"/>
  <sheetViews>
    <sheetView topLeftCell="A5" zoomScale="80" zoomScaleNormal="80" workbookViewId="0">
      <selection activeCell="G6" sqref="G6:G14"/>
    </sheetView>
  </sheetViews>
  <sheetFormatPr defaultRowHeight="15" x14ac:dyDescent="0.25"/>
  <cols>
    <col min="2" max="3" width="10.5703125" customWidth="1"/>
    <col min="4" max="5" width="10" customWidth="1"/>
    <col min="6" max="6" width="11.85546875" bestFit="1" customWidth="1"/>
    <col min="10" max="10" width="14.7109375" customWidth="1"/>
    <col min="12" max="12" width="11.42578125" bestFit="1" customWidth="1"/>
    <col min="19" max="19" width="11" customWidth="1"/>
  </cols>
  <sheetData>
    <row r="3" spans="2:29" x14ac:dyDescent="0.25">
      <c r="B3" s="132" t="s">
        <v>65</v>
      </c>
      <c r="C3" s="132"/>
      <c r="D3" s="132"/>
      <c r="E3" s="132"/>
      <c r="F3" s="132"/>
      <c r="G3" s="132"/>
      <c r="J3" t="s">
        <v>17</v>
      </c>
      <c r="K3">
        <v>3</v>
      </c>
    </row>
    <row r="4" spans="2:29" x14ac:dyDescent="0.25">
      <c r="B4" s="132"/>
      <c r="C4" s="132"/>
      <c r="D4" s="132"/>
      <c r="E4" s="132"/>
      <c r="F4" s="132"/>
      <c r="G4" s="132"/>
      <c r="J4" t="s">
        <v>18</v>
      </c>
      <c r="K4">
        <v>3</v>
      </c>
    </row>
    <row r="5" spans="2:29" ht="15.75" x14ac:dyDescent="0.25">
      <c r="B5" s="50" t="s">
        <v>11</v>
      </c>
      <c r="C5" s="50" t="s">
        <v>12</v>
      </c>
      <c r="D5" s="50" t="s">
        <v>0</v>
      </c>
      <c r="E5" s="50" t="s">
        <v>13</v>
      </c>
      <c r="F5" s="50" t="s">
        <v>14</v>
      </c>
      <c r="G5" s="61" t="s">
        <v>57</v>
      </c>
      <c r="J5" t="s">
        <v>26</v>
      </c>
      <c r="K5">
        <v>3</v>
      </c>
    </row>
    <row r="6" spans="2:29" ht="15.75" x14ac:dyDescent="0.25">
      <c r="B6" s="50" t="s">
        <v>1</v>
      </c>
      <c r="C6" s="50">
        <v>91.18</v>
      </c>
      <c r="D6" s="50">
        <v>94.24</v>
      </c>
      <c r="E6" s="50">
        <v>94.24</v>
      </c>
      <c r="F6" s="77">
        <f>C6+D6+E6</f>
        <v>279.66000000000003</v>
      </c>
      <c r="G6" s="22">
        <f>F6/3</f>
        <v>93.220000000000013</v>
      </c>
      <c r="J6" t="s">
        <v>27</v>
      </c>
      <c r="K6" t="s">
        <v>28</v>
      </c>
      <c r="L6" s="83">
        <f>F15^2/(K3*K4*K5)</f>
        <v>234862.25467037049</v>
      </c>
    </row>
    <row r="7" spans="2:29" ht="15.75" x14ac:dyDescent="0.25">
      <c r="B7" s="50" t="s">
        <v>2</v>
      </c>
      <c r="C7" s="50">
        <v>94.78</v>
      </c>
      <c r="D7" s="50">
        <v>93.11</v>
      </c>
      <c r="E7" s="50">
        <v>94.52</v>
      </c>
      <c r="F7" s="77">
        <f t="shared" ref="F7:F14" si="0">C7+D7+E7</f>
        <v>282.40999999999997</v>
      </c>
      <c r="G7" s="22">
        <f t="shared" ref="G7:G15" si="1">F7/3</f>
        <v>94.136666666666656</v>
      </c>
    </row>
    <row r="8" spans="2:29" ht="15.75" x14ac:dyDescent="0.25">
      <c r="B8" s="50" t="s">
        <v>3</v>
      </c>
      <c r="C8" s="50">
        <v>94.88</v>
      </c>
      <c r="D8" s="50">
        <v>95.05</v>
      </c>
      <c r="E8" s="50">
        <v>95.04</v>
      </c>
      <c r="F8" s="77">
        <f t="shared" si="0"/>
        <v>284.97000000000003</v>
      </c>
      <c r="G8" s="22">
        <f t="shared" si="1"/>
        <v>94.990000000000009</v>
      </c>
      <c r="J8" s="3" t="s">
        <v>29</v>
      </c>
      <c r="K8" s="3" t="s">
        <v>30</v>
      </c>
      <c r="L8" s="3" t="s">
        <v>31</v>
      </c>
      <c r="M8" s="3" t="s">
        <v>32</v>
      </c>
      <c r="N8" s="3" t="s">
        <v>33</v>
      </c>
      <c r="O8" s="3"/>
      <c r="P8" s="3" t="s">
        <v>34</v>
      </c>
      <c r="Q8" s="3" t="s">
        <v>35</v>
      </c>
      <c r="S8" s="37"/>
      <c r="T8" s="38"/>
      <c r="U8" s="38"/>
      <c r="V8" s="38"/>
      <c r="W8" s="38"/>
      <c r="X8" s="38"/>
      <c r="Y8" s="38"/>
      <c r="Z8" s="38"/>
      <c r="AA8" s="38"/>
      <c r="AB8" s="38"/>
      <c r="AC8" s="150"/>
    </row>
    <row r="9" spans="2:29" ht="15.75" x14ac:dyDescent="0.25">
      <c r="B9" s="50" t="s">
        <v>4</v>
      </c>
      <c r="C9" s="50">
        <v>93.05</v>
      </c>
      <c r="D9" s="50">
        <v>94.25</v>
      </c>
      <c r="E9" s="50">
        <v>93.16</v>
      </c>
      <c r="F9" s="77">
        <f t="shared" si="0"/>
        <v>280.46000000000004</v>
      </c>
      <c r="G9" s="22">
        <f t="shared" si="1"/>
        <v>93.486666666666679</v>
      </c>
      <c r="J9" s="4" t="s">
        <v>36</v>
      </c>
      <c r="K9" s="5">
        <f>K5-1</f>
        <v>2</v>
      </c>
      <c r="L9" s="19">
        <f>SUMSQ(C15:E15)/(K3*K4)-L6</f>
        <v>4.6234740739455447</v>
      </c>
      <c r="M9" s="19">
        <f t="shared" ref="M9:M14" si="2">L9/K9</f>
        <v>2.3117370369727723</v>
      </c>
      <c r="N9" s="19">
        <f>M9/M$14</f>
        <v>2.9530403288321803</v>
      </c>
      <c r="O9" s="8" t="str">
        <f>IF(N9&lt;P9,"tn",IF(N9&lt;Q9,"*","**"))</f>
        <v>tn</v>
      </c>
      <c r="P9" s="7">
        <v>3.63</v>
      </c>
      <c r="Q9" s="7">
        <v>6.23</v>
      </c>
      <c r="S9" s="37"/>
      <c r="T9" s="39"/>
      <c r="U9" s="38"/>
      <c r="V9" s="38"/>
      <c r="W9" s="39"/>
      <c r="X9" s="38"/>
      <c r="Y9" s="38"/>
      <c r="Z9" s="39"/>
      <c r="AA9" s="38"/>
      <c r="AB9" s="38"/>
      <c r="AC9" s="150"/>
    </row>
    <row r="10" spans="2:29" ht="15.75" x14ac:dyDescent="0.25">
      <c r="B10" s="50" t="s">
        <v>5</v>
      </c>
      <c r="C10" s="50">
        <v>91.43</v>
      </c>
      <c r="D10" s="50">
        <v>93.34</v>
      </c>
      <c r="E10" s="50">
        <v>92.38</v>
      </c>
      <c r="F10" s="77">
        <f t="shared" si="0"/>
        <v>277.14999999999998</v>
      </c>
      <c r="G10" s="22">
        <f t="shared" si="1"/>
        <v>92.383333333333326</v>
      </c>
      <c r="J10" s="5" t="s">
        <v>11</v>
      </c>
      <c r="K10" s="5">
        <f>K3*K4-1</f>
        <v>8</v>
      </c>
      <c r="L10" s="19">
        <f>SUMSQ(F6:F14)/K5-L6</f>
        <v>41.172229629504727</v>
      </c>
      <c r="M10" s="19">
        <f t="shared" si="2"/>
        <v>5.1465287036880909</v>
      </c>
      <c r="N10" s="19">
        <f>M10/M$14</f>
        <v>6.5742368497867929</v>
      </c>
      <c r="O10" s="8" t="str">
        <f>IF(N10&lt;P10,"tn",IF(N10&lt;Q10,"*","**"))</f>
        <v>**</v>
      </c>
      <c r="P10" s="7">
        <v>2.59</v>
      </c>
      <c r="Q10" s="7">
        <v>3.89</v>
      </c>
      <c r="S10" s="31"/>
      <c r="T10" s="32"/>
      <c r="U10" s="32"/>
      <c r="V10" s="32"/>
      <c r="W10" s="32"/>
      <c r="X10" s="32"/>
      <c r="Y10" s="32"/>
      <c r="Z10" s="32"/>
      <c r="AA10" s="33"/>
      <c r="AB10" s="33"/>
      <c r="AC10" s="150"/>
    </row>
    <row r="11" spans="2:29" ht="15.75" x14ac:dyDescent="0.25">
      <c r="B11" s="50" t="s">
        <v>6</v>
      </c>
      <c r="C11" s="50">
        <v>94.15</v>
      </c>
      <c r="D11" s="50">
        <v>94.77</v>
      </c>
      <c r="E11" s="50">
        <v>94.32</v>
      </c>
      <c r="F11" s="77">
        <f t="shared" si="0"/>
        <v>283.24</v>
      </c>
      <c r="G11" s="22">
        <f t="shared" si="1"/>
        <v>94.413333333333341</v>
      </c>
      <c r="J11" s="5" t="s">
        <v>17</v>
      </c>
      <c r="K11" s="5">
        <f>K3-1</f>
        <v>2</v>
      </c>
      <c r="L11" s="19">
        <f>SUMSQ(F20:F22)/(K4*K5)-L6</f>
        <v>15.920229629497044</v>
      </c>
      <c r="M11" s="19">
        <f t="shared" si="2"/>
        <v>7.9601148147485219</v>
      </c>
      <c r="N11" s="19">
        <f>M11/M$14</f>
        <v>10.168345142260982</v>
      </c>
      <c r="O11" s="8" t="str">
        <f>IF(N11&lt;P11,"tn",IF(N11&lt;Q11,"*","**"))</f>
        <v>**</v>
      </c>
      <c r="P11" s="7">
        <v>3.63</v>
      </c>
      <c r="Q11" s="7">
        <v>6.23</v>
      </c>
      <c r="S11" s="31"/>
      <c r="T11" s="32"/>
      <c r="U11" s="32"/>
      <c r="V11" s="32"/>
      <c r="W11" s="32"/>
      <c r="X11" s="32"/>
      <c r="Y11" s="32"/>
      <c r="Z11" s="32"/>
      <c r="AA11" s="33"/>
      <c r="AB11" s="33"/>
      <c r="AC11" s="150"/>
    </row>
    <row r="12" spans="2:29" ht="15.75" x14ac:dyDescent="0.25">
      <c r="B12" s="50" t="s">
        <v>7</v>
      </c>
      <c r="C12" s="50">
        <v>90.75</v>
      </c>
      <c r="D12" s="50">
        <v>90.91</v>
      </c>
      <c r="E12" s="50">
        <v>90.3</v>
      </c>
      <c r="F12" s="77">
        <f t="shared" si="0"/>
        <v>271.95999999999998</v>
      </c>
      <c r="G12" s="22">
        <f t="shared" si="1"/>
        <v>90.653333333333322</v>
      </c>
      <c r="J12" s="5" t="s">
        <v>18</v>
      </c>
      <c r="K12" s="5">
        <f>K4-1</f>
        <v>2</v>
      </c>
      <c r="L12" s="19">
        <f>SUMSQ(C23:E23)/(K3*K5)-L6</f>
        <v>17.953518518392229</v>
      </c>
      <c r="M12" s="19">
        <f t="shared" si="2"/>
        <v>8.9767592591961147</v>
      </c>
      <c r="N12" s="19">
        <f>M12/M$14</f>
        <v>11.467018822061652</v>
      </c>
      <c r="O12" s="8" t="str">
        <f>IF(N12&lt;P12,"tn",IF(N12&lt;Q12,"*","**"))</f>
        <v>**</v>
      </c>
      <c r="P12" s="7">
        <v>3.63</v>
      </c>
      <c r="Q12" s="7">
        <v>6.23</v>
      </c>
      <c r="S12" s="34"/>
      <c r="T12" s="35"/>
      <c r="U12" s="35"/>
      <c r="V12" s="35"/>
      <c r="W12" s="35"/>
      <c r="X12" s="35"/>
      <c r="Y12" s="35"/>
      <c r="Z12" s="35"/>
      <c r="AA12" s="36"/>
      <c r="AB12" s="36"/>
      <c r="AC12" s="150"/>
    </row>
    <row r="13" spans="2:29" ht="15.75" x14ac:dyDescent="0.25">
      <c r="B13" s="50" t="s">
        <v>8</v>
      </c>
      <c r="C13" s="50">
        <v>91.11</v>
      </c>
      <c r="D13" s="50">
        <v>94.36</v>
      </c>
      <c r="E13" s="50">
        <v>91.65</v>
      </c>
      <c r="F13" s="77">
        <f t="shared" si="0"/>
        <v>277.12</v>
      </c>
      <c r="G13" s="22">
        <f t="shared" si="1"/>
        <v>92.373333333333335</v>
      </c>
      <c r="J13" s="5" t="s">
        <v>40</v>
      </c>
      <c r="K13" s="5">
        <f>(K3-1)*(K4-1)</f>
        <v>4</v>
      </c>
      <c r="L13" s="19">
        <f>L10-L11-L12</f>
        <v>7.298481481615454</v>
      </c>
      <c r="M13" s="19">
        <f t="shared" si="2"/>
        <v>1.8246203704038635</v>
      </c>
      <c r="N13" s="19">
        <f>M13/M$14</f>
        <v>2.3307917174122696</v>
      </c>
      <c r="O13" s="8" t="str">
        <f>IF(N13&lt;P13,"tn",IF(N13&lt;Q13,"*","**"))</f>
        <v>tn</v>
      </c>
      <c r="P13" s="7">
        <v>3.01</v>
      </c>
      <c r="Q13" s="7">
        <v>4.7699999999999996</v>
      </c>
      <c r="S13" s="29"/>
      <c r="T13" s="151"/>
      <c r="U13" s="151"/>
      <c r="V13" s="151"/>
      <c r="W13" s="151"/>
      <c r="X13" s="151"/>
      <c r="Y13" s="151"/>
      <c r="Z13" s="151"/>
      <c r="AA13" s="151"/>
      <c r="AB13" s="151"/>
      <c r="AC13" s="150"/>
    </row>
    <row r="14" spans="2:29" ht="15.75" x14ac:dyDescent="0.25">
      <c r="B14" s="50" t="s">
        <v>9</v>
      </c>
      <c r="C14" s="50">
        <v>93.57</v>
      </c>
      <c r="D14" s="50">
        <v>93.99</v>
      </c>
      <c r="E14" s="50">
        <v>93.66</v>
      </c>
      <c r="F14" s="77">
        <f t="shared" si="0"/>
        <v>281.22000000000003</v>
      </c>
      <c r="G14" s="22">
        <f t="shared" si="1"/>
        <v>93.740000000000009</v>
      </c>
      <c r="J14" s="5" t="s">
        <v>37</v>
      </c>
      <c r="K14" s="5">
        <f>(K3*K4-1)*(K5-1)</f>
        <v>16</v>
      </c>
      <c r="L14" s="19">
        <f>L15-L9-L10</f>
        <v>12.525325926108053</v>
      </c>
      <c r="M14" s="19">
        <f t="shared" si="2"/>
        <v>0.78283287038175331</v>
      </c>
      <c r="N14" s="45"/>
      <c r="O14" s="45"/>
      <c r="P14" s="45"/>
      <c r="Q14" s="45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9"/>
    </row>
    <row r="15" spans="2:29" ht="15.75" x14ac:dyDescent="0.25">
      <c r="B15" s="50" t="s">
        <v>14</v>
      </c>
      <c r="C15" s="77">
        <f>C6+C7+C8+C9+C10+C11+C12+C13+C14</f>
        <v>834.90000000000009</v>
      </c>
      <c r="D15" s="77">
        <f>D6+D7+D8+D9+D10+D11+D12+D13+D14</f>
        <v>844.02</v>
      </c>
      <c r="E15" s="77">
        <f>E6+E7+E8+E9+E10+E11+E12+E13+E14</f>
        <v>839.27</v>
      </c>
      <c r="F15" s="77">
        <f>F6+F7+F8+F9+F10+F11+F12+F13+F14</f>
        <v>2518.1900000000005</v>
      </c>
      <c r="G15" s="22">
        <f t="shared" si="1"/>
        <v>839.39666666666687</v>
      </c>
      <c r="J15" s="9" t="s">
        <v>14</v>
      </c>
      <c r="K15" s="9">
        <f>K3*K4*K5-1</f>
        <v>26</v>
      </c>
      <c r="L15" s="20">
        <f>SUMSQ(C6:E14)-L6</f>
        <v>58.321029629558325</v>
      </c>
      <c r="M15" s="46"/>
      <c r="N15" s="46"/>
      <c r="O15" s="46"/>
      <c r="P15" s="46"/>
      <c r="Q15" s="46"/>
    </row>
    <row r="17" spans="2:22" ht="15.75" x14ac:dyDescent="0.25">
      <c r="B17" s="119" t="s">
        <v>15</v>
      </c>
      <c r="C17" s="119"/>
      <c r="D17" s="119"/>
      <c r="J17" s="22" t="s">
        <v>49</v>
      </c>
      <c r="K17" s="22" t="s">
        <v>46</v>
      </c>
      <c r="L17" s="22" t="s">
        <v>50</v>
      </c>
      <c r="M17" s="22" t="s">
        <v>51</v>
      </c>
      <c r="O17" t="s">
        <v>77</v>
      </c>
      <c r="P17" t="s">
        <v>47</v>
      </c>
      <c r="Q17" t="s">
        <v>48</v>
      </c>
      <c r="S17" s="21">
        <v>92.255555555555546</v>
      </c>
      <c r="T17" s="26">
        <f>S17-S17</f>
        <v>0</v>
      </c>
      <c r="U17" s="26">
        <f>S17+K21</f>
        <v>93.739328982844171</v>
      </c>
      <c r="V17" t="s">
        <v>52</v>
      </c>
    </row>
    <row r="18" spans="2:22" ht="15.75" x14ac:dyDescent="0.25">
      <c r="B18" s="121" t="s">
        <v>17</v>
      </c>
      <c r="C18" s="120" t="s">
        <v>18</v>
      </c>
      <c r="D18" s="120"/>
      <c r="E18" s="120"/>
      <c r="F18" s="121" t="s">
        <v>10</v>
      </c>
      <c r="G18" s="148" t="s">
        <v>62</v>
      </c>
      <c r="J18" s="10" t="s">
        <v>22</v>
      </c>
      <c r="K18" s="21">
        <v>94.115555555555559</v>
      </c>
      <c r="L18" s="23">
        <f>K18+Q$18</f>
        <v>95.599328982844185</v>
      </c>
      <c r="M18" s="22" t="s">
        <v>54</v>
      </c>
      <c r="O18">
        <f>SQRT(M14/9)</f>
        <v>0.2949261433688391</v>
      </c>
      <c r="P18">
        <v>5.0309999999999997</v>
      </c>
      <c r="Q18" s="21">
        <f>O18*P18</f>
        <v>1.4837734272886294</v>
      </c>
      <c r="S18" s="21">
        <v>93.427777777777763</v>
      </c>
      <c r="T18" s="26">
        <f>S18-S17</f>
        <v>1.1722222222222172</v>
      </c>
      <c r="U18" s="26">
        <f>S18+K21</f>
        <v>94.911551205066388</v>
      </c>
      <c r="V18" t="s">
        <v>53</v>
      </c>
    </row>
    <row r="19" spans="2:22" ht="15.75" x14ac:dyDescent="0.25">
      <c r="B19" s="121"/>
      <c r="C19" s="10" t="s">
        <v>19</v>
      </c>
      <c r="D19" s="10" t="s">
        <v>20</v>
      </c>
      <c r="E19" s="10" t="s">
        <v>21</v>
      </c>
      <c r="F19" s="121"/>
      <c r="G19" s="149"/>
      <c r="J19" s="10" t="s">
        <v>23</v>
      </c>
      <c r="K19" s="21">
        <v>93.427777777777763</v>
      </c>
      <c r="L19" s="23">
        <f>K19+Q$18</f>
        <v>94.911551205066388</v>
      </c>
      <c r="M19" s="22" t="s">
        <v>53</v>
      </c>
      <c r="S19" s="21">
        <v>94.115555555555559</v>
      </c>
      <c r="T19" s="26">
        <f>S19-S18</f>
        <v>0.68777777777779647</v>
      </c>
      <c r="U19" s="26">
        <f>S19+K23</f>
        <v>94.115555555555559</v>
      </c>
      <c r="V19" t="s">
        <v>54</v>
      </c>
    </row>
    <row r="20" spans="2:22" ht="15.75" x14ac:dyDescent="0.25">
      <c r="B20" s="10" t="s">
        <v>22</v>
      </c>
      <c r="C20" s="10">
        <v>279.66000000000003</v>
      </c>
      <c r="D20" s="10">
        <v>282.41000000000003</v>
      </c>
      <c r="E20" s="10">
        <v>284.97000000000003</v>
      </c>
      <c r="F20" s="10">
        <f>C20+D20+E20</f>
        <v>847.04000000000008</v>
      </c>
      <c r="G20" s="23">
        <f>F20/9</f>
        <v>94.115555555555559</v>
      </c>
      <c r="J20" s="10" t="s">
        <v>24</v>
      </c>
      <c r="K20" s="21">
        <v>92.255555555555546</v>
      </c>
      <c r="L20" s="23">
        <f>K20+Q$18</f>
        <v>93.739328982844171</v>
      </c>
      <c r="M20" s="22" t="s">
        <v>52</v>
      </c>
      <c r="S20" s="21"/>
    </row>
    <row r="21" spans="2:22" ht="15.75" x14ac:dyDescent="0.25">
      <c r="B21" s="10" t="s">
        <v>23</v>
      </c>
      <c r="C21" s="10">
        <v>280.45999999999998</v>
      </c>
      <c r="D21" s="10">
        <v>277.14999999999998</v>
      </c>
      <c r="E21" s="10">
        <v>283.24</v>
      </c>
      <c r="F21" s="10">
        <f>C21+D21+E21</f>
        <v>840.84999999999991</v>
      </c>
      <c r="G21" s="23">
        <f>F21/9</f>
        <v>93.427777777777763</v>
      </c>
      <c r="J21" s="28" t="s">
        <v>60</v>
      </c>
      <c r="K21" s="123">
        <v>1.4837734272886294</v>
      </c>
      <c r="L21" s="139"/>
      <c r="M21" s="124"/>
    </row>
    <row r="22" spans="2:22" ht="15.75" x14ac:dyDescent="0.25">
      <c r="B22" s="10" t="s">
        <v>24</v>
      </c>
      <c r="C22" s="10">
        <v>271.95999999999998</v>
      </c>
      <c r="D22" s="10">
        <v>277.12</v>
      </c>
      <c r="E22" s="10">
        <v>281.22000000000003</v>
      </c>
      <c r="F22" s="10">
        <f>C22+D22+E22</f>
        <v>830.3</v>
      </c>
      <c r="G22" s="23">
        <f>F22/9</f>
        <v>92.255555555555546</v>
      </c>
    </row>
    <row r="23" spans="2:22" ht="15.75" x14ac:dyDescent="0.25">
      <c r="B23" s="10" t="s">
        <v>10</v>
      </c>
      <c r="C23" s="10">
        <f>C20+C21+C22</f>
        <v>832.07999999999993</v>
      </c>
      <c r="D23" s="10">
        <f>D20+D21+D22</f>
        <v>836.68</v>
      </c>
      <c r="E23" s="10">
        <f>E20+E21+E22</f>
        <v>849.43000000000006</v>
      </c>
      <c r="F23" s="10">
        <f>F20+F21+F22</f>
        <v>2518.1899999999996</v>
      </c>
      <c r="G23" s="23">
        <f>F23/9</f>
        <v>279.79888888888883</v>
      </c>
      <c r="U23" s="21"/>
    </row>
    <row r="24" spans="2:22" ht="15.75" x14ac:dyDescent="0.25">
      <c r="B24" s="28" t="s">
        <v>62</v>
      </c>
      <c r="C24" s="23">
        <f>C23/9</f>
        <v>92.453333333333319</v>
      </c>
      <c r="D24" s="23">
        <f>D23/9</f>
        <v>92.964444444444439</v>
      </c>
      <c r="E24" s="23">
        <f>E23/9</f>
        <v>94.381111111111125</v>
      </c>
      <c r="F24" s="11">
        <f>F21+F22+F23</f>
        <v>4189.3399999999992</v>
      </c>
      <c r="G24" s="22"/>
      <c r="J24" s="22" t="s">
        <v>49</v>
      </c>
      <c r="K24" s="22" t="s">
        <v>46</v>
      </c>
      <c r="L24" s="22" t="s">
        <v>50</v>
      </c>
      <c r="M24" s="22" t="s">
        <v>51</v>
      </c>
      <c r="O24" s="25">
        <v>92.45</v>
      </c>
      <c r="P24" s="21">
        <f>O24-O24</f>
        <v>0</v>
      </c>
      <c r="Q24" s="21">
        <f>O24+K28</f>
        <v>93.933773427288628</v>
      </c>
      <c r="R24" t="s">
        <v>52</v>
      </c>
      <c r="U24" s="21"/>
    </row>
    <row r="25" spans="2:22" ht="15.75" x14ac:dyDescent="0.25">
      <c r="J25" s="10" t="s">
        <v>19</v>
      </c>
      <c r="K25" s="23">
        <v>92.45</v>
      </c>
      <c r="L25" s="43">
        <f>K25+Q$18</f>
        <v>93.933773427288628</v>
      </c>
      <c r="M25" s="22" t="s">
        <v>52</v>
      </c>
      <c r="O25" s="25">
        <v>92.96</v>
      </c>
      <c r="P25" s="21">
        <f>O25-O24</f>
        <v>0.50999999999999091</v>
      </c>
      <c r="Q25" s="21">
        <f>O25+K28</f>
        <v>94.443773427288619</v>
      </c>
      <c r="R25" t="s">
        <v>53</v>
      </c>
      <c r="U25" s="21"/>
    </row>
    <row r="26" spans="2:22" ht="15.75" x14ac:dyDescent="0.25">
      <c r="J26" s="10" t="s">
        <v>20</v>
      </c>
      <c r="K26" s="23">
        <v>92.96</v>
      </c>
      <c r="L26" s="43">
        <f>K26+Q$18</f>
        <v>94.443773427288619</v>
      </c>
      <c r="M26" s="22" t="s">
        <v>53</v>
      </c>
      <c r="O26" s="25">
        <v>94.38</v>
      </c>
      <c r="P26" s="21">
        <f>O26-O25</f>
        <v>1.4200000000000017</v>
      </c>
      <c r="Q26" s="21">
        <f>O26+K28</f>
        <v>95.863773427288621</v>
      </c>
      <c r="R26" t="s">
        <v>54</v>
      </c>
    </row>
    <row r="27" spans="2:22" ht="15.75" x14ac:dyDescent="0.25">
      <c r="J27" s="10" t="s">
        <v>21</v>
      </c>
      <c r="K27" s="23">
        <v>94.38</v>
      </c>
      <c r="L27" s="43">
        <f>K27+Q$18</f>
        <v>95.863773427288621</v>
      </c>
      <c r="M27" s="22" t="s">
        <v>54</v>
      </c>
    </row>
    <row r="28" spans="2:22" ht="15.75" x14ac:dyDescent="0.25">
      <c r="J28" s="28" t="s">
        <v>60</v>
      </c>
      <c r="K28" s="123">
        <v>1.4837734272886294</v>
      </c>
      <c r="L28" s="139"/>
      <c r="M28" s="124"/>
    </row>
  </sheetData>
  <sortState ref="S17:V19">
    <sortCondition ref="S17"/>
  </sortState>
  <mergeCells count="11">
    <mergeCell ref="K21:M21"/>
    <mergeCell ref="K28:M28"/>
    <mergeCell ref="AC10:AC13"/>
    <mergeCell ref="T13:AB13"/>
    <mergeCell ref="B3:G4"/>
    <mergeCell ref="B17:D17"/>
    <mergeCell ref="B18:B19"/>
    <mergeCell ref="C18:E18"/>
    <mergeCell ref="F18:F19"/>
    <mergeCell ref="AC8:AC9"/>
    <mergeCell ref="G18:G1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3:AC53"/>
  <sheetViews>
    <sheetView topLeftCell="A3" zoomScale="70" zoomScaleNormal="70" workbookViewId="0">
      <selection activeCell="G6" sqref="G6:G14"/>
    </sheetView>
  </sheetViews>
  <sheetFormatPr defaultRowHeight="15" x14ac:dyDescent="0.25"/>
  <cols>
    <col min="2" max="2" width="11.140625" customWidth="1"/>
    <col min="3" max="3" width="11.5703125" customWidth="1"/>
    <col min="4" max="4" width="10.7109375" customWidth="1"/>
    <col min="5" max="5" width="11" customWidth="1"/>
    <col min="8" max="8" width="11.5703125" customWidth="1"/>
    <col min="9" max="9" width="11.85546875" customWidth="1"/>
    <col min="10" max="11" width="12.140625" customWidth="1"/>
    <col min="16" max="16" width="11.85546875" customWidth="1"/>
    <col min="19" max="19" width="13" customWidth="1"/>
    <col min="20" max="20" width="11" customWidth="1"/>
    <col min="21" max="21" width="11.85546875" customWidth="1"/>
    <col min="22" max="22" width="12" customWidth="1"/>
    <col min="23" max="23" width="10.5703125" customWidth="1"/>
  </cols>
  <sheetData>
    <row r="3" spans="2:29" x14ac:dyDescent="0.25">
      <c r="B3" s="132" t="s">
        <v>66</v>
      </c>
      <c r="C3" s="132"/>
      <c r="D3" s="132"/>
      <c r="E3" s="132"/>
      <c r="F3" s="132"/>
      <c r="G3" s="132"/>
      <c r="J3" t="s">
        <v>17</v>
      </c>
      <c r="K3">
        <v>3</v>
      </c>
    </row>
    <row r="4" spans="2:29" x14ac:dyDescent="0.25">
      <c r="B4" s="132"/>
      <c r="C4" s="132"/>
      <c r="D4" s="132"/>
      <c r="E4" s="132"/>
      <c r="F4" s="132"/>
      <c r="G4" s="132"/>
      <c r="J4" t="s">
        <v>18</v>
      </c>
      <c r="K4">
        <v>3</v>
      </c>
    </row>
    <row r="5" spans="2:29" ht="15.75" x14ac:dyDescent="0.25">
      <c r="B5" s="50" t="s">
        <v>11</v>
      </c>
      <c r="C5" s="50" t="s">
        <v>12</v>
      </c>
      <c r="D5" s="50" t="s">
        <v>0</v>
      </c>
      <c r="E5" s="50" t="s">
        <v>13</v>
      </c>
      <c r="F5" s="50" t="s">
        <v>14</v>
      </c>
      <c r="G5" s="61" t="s">
        <v>80</v>
      </c>
      <c r="J5" t="s">
        <v>26</v>
      </c>
      <c r="K5">
        <v>3</v>
      </c>
    </row>
    <row r="6" spans="2:29" ht="15.75" x14ac:dyDescent="0.25">
      <c r="B6" s="50" t="s">
        <v>1</v>
      </c>
      <c r="C6" s="71">
        <v>1.99</v>
      </c>
      <c r="D6" s="71">
        <v>2.2599999999999998</v>
      </c>
      <c r="E6" s="71">
        <v>2.2799999999999998</v>
      </c>
      <c r="F6" s="78">
        <f>C6+D6+E6</f>
        <v>6.5299999999999994</v>
      </c>
      <c r="G6" s="23">
        <f>AVERAGE(C6:E6)</f>
        <v>2.1766666666666663</v>
      </c>
      <c r="J6" t="s">
        <v>27</v>
      </c>
      <c r="K6" t="s">
        <v>28</v>
      </c>
      <c r="L6">
        <f>F15^2/(K3*K4*K5)</f>
        <v>171.36001481481478</v>
      </c>
    </row>
    <row r="7" spans="2:29" ht="15.75" x14ac:dyDescent="0.25">
      <c r="B7" s="50" t="s">
        <v>2</v>
      </c>
      <c r="C7" s="71">
        <v>1.94</v>
      </c>
      <c r="D7" s="71">
        <v>1.93</v>
      </c>
      <c r="E7" s="71">
        <v>2.2000000000000002</v>
      </c>
      <c r="F7" s="78">
        <f t="shared" ref="F7:F14" si="0">C7+D7+E7</f>
        <v>6.07</v>
      </c>
      <c r="G7" s="23">
        <f t="shared" ref="G7:G14" si="1">AVERAGE(C7:E7)</f>
        <v>2.0233333333333334</v>
      </c>
      <c r="S7" s="1" t="s">
        <v>77</v>
      </c>
      <c r="T7" s="1" t="s">
        <v>81</v>
      </c>
      <c r="U7" s="1" t="s">
        <v>78</v>
      </c>
    </row>
    <row r="8" spans="2:29" ht="15.75" x14ac:dyDescent="0.25">
      <c r="B8" s="50" t="s">
        <v>3</v>
      </c>
      <c r="C8" s="71">
        <v>1.57</v>
      </c>
      <c r="D8" s="71">
        <v>1.54</v>
      </c>
      <c r="E8" s="71">
        <v>1.87</v>
      </c>
      <c r="F8" s="78">
        <f t="shared" si="0"/>
        <v>4.9800000000000004</v>
      </c>
      <c r="G8" s="23">
        <f t="shared" si="1"/>
        <v>1.6600000000000001</v>
      </c>
      <c r="J8" s="3" t="s">
        <v>29</v>
      </c>
      <c r="K8" s="3" t="s">
        <v>30</v>
      </c>
      <c r="L8" s="3" t="s">
        <v>31</v>
      </c>
      <c r="M8" s="3" t="s">
        <v>32</v>
      </c>
      <c r="N8" s="3" t="s">
        <v>33</v>
      </c>
      <c r="O8" s="3"/>
      <c r="P8" s="3" t="s">
        <v>34</v>
      </c>
      <c r="Q8" s="3" t="s">
        <v>35</v>
      </c>
      <c r="S8" s="79">
        <f>SQRT(M14/9)</f>
        <v>0.10136465971275646</v>
      </c>
      <c r="T8" s="38">
        <v>5.0309999999999997</v>
      </c>
      <c r="U8" s="62">
        <f>T8*S8</f>
        <v>0.5099656030148777</v>
      </c>
      <c r="V8" s="38"/>
      <c r="W8" s="38"/>
      <c r="X8" s="38"/>
      <c r="Y8" s="38"/>
      <c r="Z8" s="38"/>
      <c r="AA8" s="38"/>
      <c r="AB8" s="38"/>
      <c r="AC8" s="75"/>
    </row>
    <row r="9" spans="2:29" ht="15.75" x14ac:dyDescent="0.25">
      <c r="B9" s="50" t="s">
        <v>4</v>
      </c>
      <c r="C9" s="71">
        <v>2.39</v>
      </c>
      <c r="D9" s="71">
        <v>2.29</v>
      </c>
      <c r="E9" s="71">
        <v>2.77</v>
      </c>
      <c r="F9" s="78">
        <f t="shared" si="0"/>
        <v>7.4499999999999993</v>
      </c>
      <c r="G9" s="23">
        <f t="shared" si="1"/>
        <v>2.4833333333333329</v>
      </c>
      <c r="J9" s="4" t="s">
        <v>36</v>
      </c>
      <c r="K9" s="5">
        <f>K5-1</f>
        <v>2</v>
      </c>
      <c r="L9" s="7">
        <f>SUMSQ(C15:E15)/(K3*K4)-L6</f>
        <v>1.0848962962963071</v>
      </c>
      <c r="M9" s="19">
        <f t="shared" ref="M9:M14" si="2">L9/K9</f>
        <v>0.54244814814815356</v>
      </c>
      <c r="N9" s="7">
        <f>M9/M$14</f>
        <v>5.8660071492226775</v>
      </c>
      <c r="O9" s="8" t="str">
        <f>IF(N9&lt;P9,"tn",IF(N9&lt;Q9,"*","**"))</f>
        <v>*</v>
      </c>
      <c r="P9" s="7">
        <v>3.63</v>
      </c>
      <c r="Q9" s="7">
        <v>6.23</v>
      </c>
      <c r="S9" s="37"/>
      <c r="T9" s="39"/>
      <c r="U9" s="38"/>
      <c r="V9" s="38"/>
      <c r="W9" s="39"/>
      <c r="X9" s="38"/>
      <c r="Y9" s="38"/>
      <c r="Z9" s="39"/>
      <c r="AA9" s="38"/>
      <c r="AB9" s="38"/>
      <c r="AC9" s="75"/>
    </row>
    <row r="10" spans="2:29" ht="15.75" x14ac:dyDescent="0.25">
      <c r="B10" s="50" t="s">
        <v>5</v>
      </c>
      <c r="C10" s="71">
        <v>1.8</v>
      </c>
      <c r="D10" s="71">
        <v>2.73</v>
      </c>
      <c r="E10" s="71">
        <v>2.85</v>
      </c>
      <c r="F10" s="78">
        <f t="shared" si="0"/>
        <v>7.3800000000000008</v>
      </c>
      <c r="G10" s="23">
        <f t="shared" si="1"/>
        <v>2.4600000000000004</v>
      </c>
      <c r="J10" s="5" t="s">
        <v>11</v>
      </c>
      <c r="K10" s="5">
        <f>K3*K4-1</f>
        <v>8</v>
      </c>
      <c r="L10" s="7">
        <f>SUMSQ(F6:F14)/K5-L6</f>
        <v>13.633118518518586</v>
      </c>
      <c r="M10" s="19">
        <f t="shared" si="2"/>
        <v>1.7041398148148232</v>
      </c>
      <c r="N10" s="7">
        <f>M10/M$14</f>
        <v>18.428482742738606</v>
      </c>
      <c r="O10" s="8" t="str">
        <f>IF(N10&lt;P10,"tn",IF(N10&lt;Q10,"*","**"))</f>
        <v>**</v>
      </c>
      <c r="P10" s="7">
        <v>2.59</v>
      </c>
      <c r="Q10" s="7">
        <v>3.89</v>
      </c>
      <c r="S10" s="31"/>
      <c r="T10" s="99"/>
      <c r="U10" s="32"/>
      <c r="V10" s="32"/>
      <c r="W10" s="65"/>
      <c r="X10" s="32"/>
      <c r="Y10" s="32"/>
      <c r="Z10" s="65"/>
      <c r="AA10" s="33"/>
      <c r="AB10" s="33"/>
      <c r="AC10" s="75"/>
    </row>
    <row r="11" spans="2:29" ht="15.75" x14ac:dyDescent="0.25">
      <c r="B11" s="50" t="s">
        <v>6</v>
      </c>
      <c r="C11" s="71">
        <v>1.88</v>
      </c>
      <c r="D11" s="71">
        <v>1.86</v>
      </c>
      <c r="E11" s="71">
        <v>2.27</v>
      </c>
      <c r="F11" s="78">
        <f t="shared" si="0"/>
        <v>6.01</v>
      </c>
      <c r="G11" s="23">
        <f t="shared" si="1"/>
        <v>2.0033333333333334</v>
      </c>
      <c r="J11" s="5" t="s">
        <v>17</v>
      </c>
      <c r="K11" s="5">
        <f>K3-1</f>
        <v>2</v>
      </c>
      <c r="L11" s="7">
        <f>SUMSQ(F20:F22)/(K4*K5)-L6</f>
        <v>8.5868740740741032</v>
      </c>
      <c r="M11" s="19">
        <f t="shared" si="2"/>
        <v>4.2934370370370516</v>
      </c>
      <c r="N11" s="7">
        <f>M11/M$14</f>
        <v>46.429013427322367</v>
      </c>
      <c r="O11" s="8" t="str">
        <f>IF(N11&lt;P11,"tn",IF(N11&lt;Q11,"*","**"))</f>
        <v>**</v>
      </c>
      <c r="P11" s="7">
        <v>3.63</v>
      </c>
      <c r="Q11" s="7">
        <v>6.23</v>
      </c>
      <c r="S11" s="31"/>
      <c r="T11" s="99"/>
      <c r="U11" s="65"/>
      <c r="V11" s="32"/>
      <c r="W11" s="65"/>
      <c r="X11" s="32"/>
      <c r="Y11" s="32"/>
      <c r="Z11" s="65"/>
      <c r="AA11" s="33"/>
      <c r="AB11" s="33"/>
      <c r="AC11" s="75"/>
    </row>
    <row r="12" spans="2:29" ht="15.75" x14ac:dyDescent="0.25">
      <c r="B12" s="50" t="s">
        <v>7</v>
      </c>
      <c r="C12" s="71">
        <v>3.31</v>
      </c>
      <c r="D12" s="71">
        <v>4.75</v>
      </c>
      <c r="E12" s="71">
        <v>4.53</v>
      </c>
      <c r="F12" s="78">
        <f t="shared" si="0"/>
        <v>12.59</v>
      </c>
      <c r="G12" s="23">
        <f t="shared" si="1"/>
        <v>4.1966666666666663</v>
      </c>
      <c r="J12" s="5" t="s">
        <v>18</v>
      </c>
      <c r="K12" s="5">
        <f>K4-1</f>
        <v>2</v>
      </c>
      <c r="L12" s="7">
        <f>SUMSQ(C23:E23)/(K3*K5)-L6</f>
        <v>3.4874740740741288</v>
      </c>
      <c r="M12" s="19">
        <f t="shared" si="2"/>
        <v>1.7437370370370644</v>
      </c>
      <c r="N12" s="7">
        <f>M12/M$14</f>
        <v>18.856685123810404</v>
      </c>
      <c r="O12" s="8" t="str">
        <f>IF(N12&lt;P12,"tn",IF(N12&lt;Q12,"*","**"))</f>
        <v>**</v>
      </c>
      <c r="P12" s="7">
        <v>3.63</v>
      </c>
      <c r="Q12" s="7">
        <v>6.23</v>
      </c>
      <c r="S12" s="31"/>
      <c r="T12" s="102"/>
      <c r="U12" s="32"/>
      <c r="V12" s="35"/>
      <c r="W12" s="100"/>
      <c r="X12" s="35"/>
      <c r="Y12" s="35"/>
      <c r="Z12" s="100"/>
      <c r="AA12" s="36"/>
      <c r="AB12" s="36"/>
      <c r="AC12" s="75"/>
    </row>
    <row r="13" spans="2:29" ht="15.75" x14ac:dyDescent="0.25">
      <c r="B13" s="50" t="s">
        <v>8</v>
      </c>
      <c r="C13" s="71">
        <v>3.2</v>
      </c>
      <c r="D13" s="71">
        <v>2.86</v>
      </c>
      <c r="E13" s="71">
        <v>3.29</v>
      </c>
      <c r="F13" s="78">
        <f t="shared" si="0"/>
        <v>9.3500000000000014</v>
      </c>
      <c r="G13" s="23">
        <f t="shared" si="1"/>
        <v>3.1166666666666671</v>
      </c>
      <c r="J13" s="5" t="s">
        <v>40</v>
      </c>
      <c r="K13" s="5">
        <f>(K3-1)*(K4-1)</f>
        <v>4</v>
      </c>
      <c r="L13" s="7">
        <f>L10-L11-L12</f>
        <v>1.5587703703703539</v>
      </c>
      <c r="M13" s="19">
        <f t="shared" si="2"/>
        <v>0.38969259259258848</v>
      </c>
      <c r="N13" s="7">
        <f>M13/M$14</f>
        <v>4.214116209910828</v>
      </c>
      <c r="O13" s="8" t="str">
        <f>IF(N13&lt;P13,"tn",IF(N13&lt;Q13,"*","**"))</f>
        <v>*</v>
      </c>
      <c r="P13" s="7">
        <v>3.01</v>
      </c>
      <c r="Q13" s="7">
        <v>4.7699999999999996</v>
      </c>
      <c r="S13" s="29"/>
      <c r="T13" s="98"/>
      <c r="U13" s="98"/>
      <c r="V13" s="98"/>
      <c r="W13" s="98"/>
      <c r="X13" s="98"/>
      <c r="Y13" s="98"/>
      <c r="Z13" s="98"/>
      <c r="AA13" s="98"/>
      <c r="AB13" s="98"/>
      <c r="AC13" s="75"/>
    </row>
    <row r="14" spans="2:29" ht="15.75" x14ac:dyDescent="0.25">
      <c r="B14" s="50" t="s">
        <v>9</v>
      </c>
      <c r="C14" s="71">
        <v>2.4700000000000002</v>
      </c>
      <c r="D14" s="71">
        <v>2.29</v>
      </c>
      <c r="E14" s="71">
        <v>2.9</v>
      </c>
      <c r="F14" s="78">
        <f t="shared" si="0"/>
        <v>7.66</v>
      </c>
      <c r="G14" s="23">
        <f t="shared" si="1"/>
        <v>2.5533333333333332</v>
      </c>
      <c r="J14" s="5" t="s">
        <v>37</v>
      </c>
      <c r="K14" s="5">
        <f>(K3*K4-1)*(K5-1)</f>
        <v>16</v>
      </c>
      <c r="L14" s="7">
        <f>L15-L9-L10</f>
        <v>1.4795703703703396</v>
      </c>
      <c r="M14" s="19">
        <f t="shared" si="2"/>
        <v>9.2473148148146223E-2</v>
      </c>
      <c r="N14" s="45"/>
      <c r="O14" s="45"/>
      <c r="P14" s="45"/>
      <c r="Q14" s="45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9"/>
    </row>
    <row r="15" spans="2:29" ht="15.75" x14ac:dyDescent="0.25">
      <c r="B15" s="50" t="s">
        <v>14</v>
      </c>
      <c r="C15" s="77">
        <f>C6+C7+C8+C9+C10+C11+C12+C13+C14</f>
        <v>20.55</v>
      </c>
      <c r="D15" s="77">
        <f>D6+D7+D8+D9+D10+D11+D12+D13+D14</f>
        <v>22.509999999999998</v>
      </c>
      <c r="E15" s="77">
        <f>E6+E7+E8+E9+E10+E11+E12+E13+E14</f>
        <v>24.959999999999997</v>
      </c>
      <c r="F15" s="77">
        <f>F6+F7+F8+F9+F10+F11+F12+F13+F14</f>
        <v>68.02</v>
      </c>
      <c r="G15" s="22"/>
      <c r="J15" s="9" t="s">
        <v>14</v>
      </c>
      <c r="K15" s="9">
        <f>K3*K4*K5-1</f>
        <v>26</v>
      </c>
      <c r="L15" s="30">
        <f>SUMSQ(C6:E14)-L6</f>
        <v>16.197585185185233</v>
      </c>
      <c r="M15" s="46"/>
      <c r="N15" s="46"/>
      <c r="O15" s="46"/>
      <c r="P15" s="46"/>
      <c r="Q15" s="46"/>
    </row>
    <row r="17" spans="2:28" ht="15.75" x14ac:dyDescent="0.25">
      <c r="B17" s="119" t="s">
        <v>15</v>
      </c>
      <c r="C17" s="119"/>
      <c r="D17" s="119"/>
      <c r="T17" s="24"/>
      <c r="U17" s="24"/>
      <c r="V17" s="24"/>
      <c r="W17" s="24"/>
      <c r="X17" s="24"/>
      <c r="Y17" s="24"/>
      <c r="Z17" s="24"/>
      <c r="AA17" s="24"/>
      <c r="AB17" s="24"/>
    </row>
    <row r="18" spans="2:28" ht="15.75" x14ac:dyDescent="0.25">
      <c r="B18" s="121" t="s">
        <v>17</v>
      </c>
      <c r="C18" s="120" t="s">
        <v>18</v>
      </c>
      <c r="D18" s="120"/>
      <c r="E18" s="120"/>
      <c r="F18" s="121" t="s">
        <v>10</v>
      </c>
      <c r="G18" s="127" t="s">
        <v>46</v>
      </c>
      <c r="J18" s="22" t="s">
        <v>49</v>
      </c>
      <c r="K18" s="22" t="s">
        <v>46</v>
      </c>
      <c r="L18" s="22" t="s">
        <v>50</v>
      </c>
      <c r="M18" s="22" t="s">
        <v>51</v>
      </c>
      <c r="O18" s="25">
        <v>1.9533333333333336</v>
      </c>
      <c r="P18" s="21">
        <f>O18-O18</f>
        <v>0</v>
      </c>
      <c r="Q18" s="21">
        <f>O18+K22</f>
        <v>2.4632989363482114</v>
      </c>
      <c r="R18" t="s">
        <v>52</v>
      </c>
      <c r="S18" s="50" t="s">
        <v>11</v>
      </c>
      <c r="T18" s="50" t="s">
        <v>12</v>
      </c>
      <c r="U18" s="50" t="s">
        <v>0</v>
      </c>
      <c r="V18" s="50" t="s">
        <v>13</v>
      </c>
      <c r="W18" s="61" t="s">
        <v>62</v>
      </c>
      <c r="X18" s="61" t="s">
        <v>76</v>
      </c>
      <c r="Y18" s="24"/>
      <c r="Z18" s="24"/>
      <c r="AA18" s="24"/>
      <c r="AB18" s="24"/>
    </row>
    <row r="19" spans="2:28" ht="15.75" x14ac:dyDescent="0.25">
      <c r="B19" s="121"/>
      <c r="C19" s="10" t="s">
        <v>19</v>
      </c>
      <c r="D19" s="10" t="s">
        <v>20</v>
      </c>
      <c r="E19" s="10" t="s">
        <v>21</v>
      </c>
      <c r="F19" s="121"/>
      <c r="G19" s="127"/>
      <c r="J19" s="10" t="s">
        <v>22</v>
      </c>
      <c r="K19" s="23">
        <v>1.9533333333333336</v>
      </c>
      <c r="L19" s="43">
        <f>K19+U$8</f>
        <v>2.4632989363482114</v>
      </c>
      <c r="M19" s="22" t="s">
        <v>52</v>
      </c>
      <c r="O19" s="25">
        <v>2.3155555555555556</v>
      </c>
      <c r="P19" s="21">
        <f>O19-O18</f>
        <v>0.362222222222222</v>
      </c>
      <c r="Q19" s="21">
        <f>O19+K22</f>
        <v>2.8255211585704334</v>
      </c>
      <c r="R19" t="s">
        <v>53</v>
      </c>
      <c r="S19" s="50" t="s">
        <v>1</v>
      </c>
      <c r="T19" s="50">
        <v>1.99</v>
      </c>
      <c r="U19" s="50">
        <v>2.2599999999999998</v>
      </c>
      <c r="V19" s="50">
        <v>2.2799999999999998</v>
      </c>
      <c r="W19" s="23">
        <v>2.1766666666666663</v>
      </c>
      <c r="X19" s="22" t="s">
        <v>54</v>
      </c>
      <c r="Y19" s="24"/>
      <c r="Z19" s="24"/>
      <c r="AA19" s="24"/>
      <c r="AB19" s="24"/>
    </row>
    <row r="20" spans="2:28" ht="15.75" x14ac:dyDescent="0.25">
      <c r="B20" s="10" t="s">
        <v>22</v>
      </c>
      <c r="C20" s="11">
        <v>6.53</v>
      </c>
      <c r="D20" s="11">
        <v>6.07</v>
      </c>
      <c r="E20" s="11">
        <v>4.9800000000000004</v>
      </c>
      <c r="F20" s="11">
        <f>C20+D20+E20</f>
        <v>17.580000000000002</v>
      </c>
      <c r="G20" s="23">
        <f>F20/9</f>
        <v>1.9533333333333336</v>
      </c>
      <c r="J20" s="10" t="s">
        <v>23</v>
      </c>
      <c r="K20" s="23">
        <v>2.3155555555555556</v>
      </c>
      <c r="L20" s="43">
        <f>K20+U$8</f>
        <v>2.8255211585704334</v>
      </c>
      <c r="M20" s="22" t="s">
        <v>53</v>
      </c>
      <c r="O20" s="25">
        <v>3.2888888888888888</v>
      </c>
      <c r="P20" s="21">
        <f>O20-O19</f>
        <v>0.97333333333333316</v>
      </c>
      <c r="Q20" s="21">
        <f>O20+K22</f>
        <v>3.7988544919037666</v>
      </c>
      <c r="R20" t="s">
        <v>54</v>
      </c>
      <c r="S20" s="50" t="s">
        <v>2</v>
      </c>
      <c r="T20" s="50">
        <v>1.94</v>
      </c>
      <c r="U20" s="50">
        <v>1.93</v>
      </c>
      <c r="V20" s="50">
        <v>2.2000000000000002</v>
      </c>
      <c r="W20" s="23">
        <v>2.0233333333333334</v>
      </c>
      <c r="X20" s="22" t="s">
        <v>53</v>
      </c>
      <c r="Y20" s="24"/>
      <c r="Z20" s="24"/>
      <c r="AA20" s="24"/>
      <c r="AB20" s="24"/>
    </row>
    <row r="21" spans="2:28" ht="15.75" x14ac:dyDescent="0.25">
      <c r="B21" s="10" t="s">
        <v>23</v>
      </c>
      <c r="C21" s="11">
        <v>7.45</v>
      </c>
      <c r="D21" s="11">
        <v>7.38</v>
      </c>
      <c r="E21" s="11">
        <v>6.01</v>
      </c>
      <c r="F21" s="11">
        <f>C21+D21+E21</f>
        <v>20.84</v>
      </c>
      <c r="G21" s="23">
        <f>F21/9</f>
        <v>2.3155555555555556</v>
      </c>
      <c r="J21" s="10" t="s">
        <v>24</v>
      </c>
      <c r="K21" s="23">
        <v>3.2888888888888888</v>
      </c>
      <c r="L21" s="43">
        <f>K21+U$8</f>
        <v>3.7988544919037666</v>
      </c>
      <c r="M21" s="22" t="s">
        <v>54</v>
      </c>
      <c r="S21" s="50" t="s">
        <v>3</v>
      </c>
      <c r="T21" s="50">
        <v>1.57</v>
      </c>
      <c r="U21" s="50">
        <v>1.54</v>
      </c>
      <c r="V21" s="50">
        <v>1.87</v>
      </c>
      <c r="W21" s="23">
        <v>1.6600000000000001</v>
      </c>
      <c r="X21" s="22" t="s">
        <v>52</v>
      </c>
      <c r="Y21" s="24"/>
      <c r="Z21" s="24"/>
      <c r="AA21" s="24"/>
      <c r="AB21" s="24"/>
    </row>
    <row r="22" spans="2:28" ht="15.75" x14ac:dyDescent="0.25">
      <c r="B22" s="10" t="s">
        <v>24</v>
      </c>
      <c r="C22" s="11">
        <v>12.59</v>
      </c>
      <c r="D22" s="11">
        <v>9.35</v>
      </c>
      <c r="E22" s="11">
        <v>7.66</v>
      </c>
      <c r="F22" s="11">
        <f>C22+D22+E22</f>
        <v>29.599999999999998</v>
      </c>
      <c r="G22" s="23">
        <f>F22/9</f>
        <v>3.2888888888888888</v>
      </c>
      <c r="J22" s="28" t="s">
        <v>60</v>
      </c>
      <c r="K22" s="152">
        <v>0.5099656030148777</v>
      </c>
      <c r="L22" s="153"/>
      <c r="M22" s="154"/>
      <c r="R22" s="26"/>
      <c r="S22" s="50" t="s">
        <v>4</v>
      </c>
      <c r="T22" s="50">
        <v>2.39</v>
      </c>
      <c r="U22" s="50">
        <v>2.29</v>
      </c>
      <c r="V22" s="50">
        <v>2.77</v>
      </c>
      <c r="W22" s="23">
        <v>2.4833333333333329</v>
      </c>
      <c r="X22" s="22" t="s">
        <v>54</v>
      </c>
      <c r="Y22" s="24"/>
      <c r="Z22" s="101"/>
      <c r="AA22" s="24"/>
      <c r="AB22" s="24"/>
    </row>
    <row r="23" spans="2:28" ht="15.75" x14ac:dyDescent="0.25">
      <c r="B23" s="10" t="s">
        <v>10</v>
      </c>
      <c r="C23" s="11">
        <f>C20+C21+C22</f>
        <v>26.57</v>
      </c>
      <c r="D23" s="11">
        <f>D20+D21+D22</f>
        <v>22.799999999999997</v>
      </c>
      <c r="E23" s="11">
        <f>E20+E21+E22</f>
        <v>18.649999999999999</v>
      </c>
      <c r="F23" s="11">
        <f>F20+F21+F22</f>
        <v>68.02</v>
      </c>
      <c r="G23" s="23"/>
      <c r="S23" s="50" t="s">
        <v>5</v>
      </c>
      <c r="T23" s="50">
        <v>1.8</v>
      </c>
      <c r="U23" s="50">
        <v>2.73</v>
      </c>
      <c r="V23" s="50">
        <v>2.85</v>
      </c>
      <c r="W23" s="23">
        <v>2.4600000000000004</v>
      </c>
      <c r="X23" s="22" t="s">
        <v>54</v>
      </c>
      <c r="Y23" s="24"/>
      <c r="Z23" s="24"/>
      <c r="AA23" s="24"/>
      <c r="AB23" s="24"/>
    </row>
    <row r="24" spans="2:28" ht="15.75" x14ac:dyDescent="0.25">
      <c r="B24" s="28" t="s">
        <v>46</v>
      </c>
      <c r="C24" s="23">
        <f>C23/9</f>
        <v>2.9522222222222223</v>
      </c>
      <c r="D24" s="23">
        <f>D23/9</f>
        <v>2.5333333333333332</v>
      </c>
      <c r="E24" s="23">
        <f>E23/9</f>
        <v>2.072222222222222</v>
      </c>
      <c r="F24" s="23"/>
      <c r="G24" s="23"/>
      <c r="S24" s="50" t="s">
        <v>6</v>
      </c>
      <c r="T24" s="50">
        <v>1.88</v>
      </c>
      <c r="U24" s="50">
        <v>1.86</v>
      </c>
      <c r="V24" s="50">
        <v>2.27</v>
      </c>
      <c r="W24" s="23">
        <v>2.0033333333333334</v>
      </c>
      <c r="X24" s="22" t="s">
        <v>53</v>
      </c>
      <c r="Y24" s="24"/>
      <c r="Z24" s="24"/>
      <c r="AA24" s="24"/>
      <c r="AB24" s="24"/>
    </row>
    <row r="25" spans="2:28" ht="15.75" x14ac:dyDescent="0.25">
      <c r="J25" s="22" t="s">
        <v>49</v>
      </c>
      <c r="K25" s="22" t="s">
        <v>46</v>
      </c>
      <c r="L25" s="22" t="s">
        <v>50</v>
      </c>
      <c r="M25" s="22" t="s">
        <v>51</v>
      </c>
      <c r="O25" s="25">
        <v>2.0722</v>
      </c>
      <c r="P25" s="21">
        <f>O25-O25</f>
        <v>0</v>
      </c>
      <c r="Q25" s="21">
        <f>O25+K29</f>
        <v>2.5821656030148779</v>
      </c>
      <c r="R25" t="s">
        <v>52</v>
      </c>
      <c r="S25" s="50" t="s">
        <v>7</v>
      </c>
      <c r="T25" s="50">
        <v>3.31</v>
      </c>
      <c r="U25" s="50">
        <v>4.75</v>
      </c>
      <c r="V25" s="50">
        <v>4.53</v>
      </c>
      <c r="W25" s="23">
        <v>4.1966666666666699</v>
      </c>
      <c r="X25" s="22" t="s">
        <v>82</v>
      </c>
      <c r="Y25" s="24"/>
      <c r="Z25" s="24"/>
      <c r="AA25" s="24"/>
      <c r="AB25" s="24"/>
    </row>
    <row r="26" spans="2:28" ht="15.75" x14ac:dyDescent="0.25">
      <c r="J26" s="10" t="s">
        <v>19</v>
      </c>
      <c r="K26" s="23">
        <v>2.9522222222222223</v>
      </c>
      <c r="L26" s="43">
        <f>K26+U$8</f>
        <v>3.4621878252371001</v>
      </c>
      <c r="M26" s="22" t="s">
        <v>54</v>
      </c>
      <c r="O26" s="25">
        <v>2.5333000000000001</v>
      </c>
      <c r="P26" s="21">
        <f>O26-O25</f>
        <v>0.46110000000000007</v>
      </c>
      <c r="Q26" s="21">
        <f>O26+K29</f>
        <v>3.0432656030148779</v>
      </c>
      <c r="R26" t="s">
        <v>53</v>
      </c>
      <c r="S26" s="50" t="s">
        <v>8</v>
      </c>
      <c r="T26" s="50">
        <v>3.2</v>
      </c>
      <c r="U26" s="50">
        <v>2.86</v>
      </c>
      <c r="V26" s="50">
        <v>3.29</v>
      </c>
      <c r="W26" s="23">
        <v>3.1166666666666671</v>
      </c>
      <c r="X26" s="22" t="s">
        <v>55</v>
      </c>
      <c r="Y26" s="24"/>
      <c r="Z26" s="24"/>
      <c r="AA26" s="24"/>
      <c r="AB26" s="24"/>
    </row>
    <row r="27" spans="2:28" ht="15.75" x14ac:dyDescent="0.25">
      <c r="J27" s="10" t="s">
        <v>20</v>
      </c>
      <c r="K27" s="23">
        <v>2.5333000000000001</v>
      </c>
      <c r="L27" s="43">
        <f>K27+U$8</f>
        <v>3.0432656030148779</v>
      </c>
      <c r="M27" s="22" t="s">
        <v>53</v>
      </c>
      <c r="O27" s="25">
        <v>2.9522222222222223</v>
      </c>
      <c r="P27" s="21">
        <f>O27-O26</f>
        <v>0.4189222222222222</v>
      </c>
      <c r="Q27" s="21">
        <f>O27+K29</f>
        <v>3.4621878252371001</v>
      </c>
      <c r="R27" t="s">
        <v>54</v>
      </c>
      <c r="S27" s="50" t="s">
        <v>9</v>
      </c>
      <c r="T27" s="50">
        <v>2.4700000000000002</v>
      </c>
      <c r="U27" s="50">
        <v>2.29</v>
      </c>
      <c r="V27" s="50">
        <v>2.9</v>
      </c>
      <c r="W27" s="23">
        <v>2.5533333333333332</v>
      </c>
      <c r="X27" s="22" t="s">
        <v>54</v>
      </c>
      <c r="Y27" s="24"/>
      <c r="Z27" s="24"/>
      <c r="AA27" s="24"/>
      <c r="AB27" s="24"/>
    </row>
    <row r="28" spans="2:28" ht="15.75" x14ac:dyDescent="0.25">
      <c r="J28" s="10" t="s">
        <v>21</v>
      </c>
      <c r="K28" s="23">
        <v>2.0722</v>
      </c>
      <c r="L28" s="43">
        <f>K28+U$8</f>
        <v>2.5821656030148779</v>
      </c>
      <c r="M28" s="22" t="s">
        <v>52</v>
      </c>
      <c r="T28" s="24"/>
      <c r="U28" s="24"/>
      <c r="V28" s="24"/>
      <c r="W28" s="24"/>
      <c r="X28" s="24"/>
      <c r="Y28" s="24"/>
      <c r="Z28" s="24"/>
      <c r="AA28" s="24"/>
      <c r="AB28" s="24"/>
    </row>
    <row r="29" spans="2:28" ht="15.75" x14ac:dyDescent="0.25">
      <c r="J29" s="28" t="s">
        <v>47</v>
      </c>
      <c r="K29" s="152">
        <v>0.5099656030148777</v>
      </c>
      <c r="L29" s="153"/>
      <c r="M29" s="154"/>
      <c r="T29" s="24"/>
      <c r="U29" s="24"/>
      <c r="V29" s="24"/>
      <c r="W29" s="24"/>
      <c r="X29" s="24"/>
      <c r="Y29" s="24"/>
      <c r="Z29" s="24"/>
      <c r="AA29" s="24"/>
      <c r="AB29" s="24"/>
    </row>
    <row r="30" spans="2:28" x14ac:dyDescent="0.25">
      <c r="R30" s="21">
        <v>1.6600000000000001</v>
      </c>
      <c r="S30" s="26">
        <f>R30-R30</f>
        <v>0</v>
      </c>
      <c r="T30" s="49">
        <f>R30+K$29</f>
        <v>2.169965603014878</v>
      </c>
      <c r="U30" s="24" t="s">
        <v>52</v>
      </c>
      <c r="V30" s="49"/>
      <c r="W30" s="24"/>
      <c r="X30" s="24"/>
      <c r="Y30" s="24"/>
      <c r="Z30" s="24"/>
      <c r="AA30" s="24"/>
      <c r="AB30" s="24"/>
    </row>
    <row r="31" spans="2:28" x14ac:dyDescent="0.25">
      <c r="R31" s="21">
        <v>2.0033333333333334</v>
      </c>
      <c r="S31" s="26">
        <f t="shared" ref="S31:S38" si="3">R31-R30</f>
        <v>0.34333333333333327</v>
      </c>
      <c r="T31" s="49">
        <f t="shared" ref="T31:T38" si="4">R31+K$29</f>
        <v>2.5132989363482112</v>
      </c>
      <c r="U31" s="24" t="s">
        <v>53</v>
      </c>
      <c r="V31" s="49">
        <f>R33-R31</f>
        <v>0.1733333333333329</v>
      </c>
      <c r="W31" s="24"/>
      <c r="X31" s="24"/>
      <c r="Y31" s="24"/>
      <c r="Z31" s="24"/>
      <c r="AA31" s="24"/>
      <c r="AB31" s="24"/>
    </row>
    <row r="32" spans="2:28" x14ac:dyDescent="0.25">
      <c r="R32" s="21">
        <v>2.0233333333333334</v>
      </c>
      <c r="S32" s="26">
        <f t="shared" si="3"/>
        <v>2.0000000000000018E-2</v>
      </c>
      <c r="T32" s="49">
        <f t="shared" si="4"/>
        <v>2.5332989363482112</v>
      </c>
      <c r="U32" s="24" t="s">
        <v>53</v>
      </c>
      <c r="V32" s="49">
        <f>R33-R32</f>
        <v>0.15333333333333288</v>
      </c>
      <c r="W32" s="24"/>
      <c r="X32" s="24"/>
      <c r="Y32" s="24"/>
      <c r="Z32" s="24"/>
      <c r="AA32" s="24"/>
      <c r="AB32" s="24"/>
    </row>
    <row r="33" spans="8:28" ht="15.75" x14ac:dyDescent="0.25">
      <c r="H33" s="12"/>
      <c r="I33" s="12"/>
      <c r="J33" s="12"/>
      <c r="K33" s="12"/>
      <c r="L33" s="94"/>
      <c r="M33" s="94"/>
      <c r="N33" s="44"/>
      <c r="R33" s="21">
        <v>2.1766666666666663</v>
      </c>
      <c r="S33" s="26">
        <f t="shared" si="3"/>
        <v>0.15333333333333288</v>
      </c>
      <c r="T33" s="49">
        <f t="shared" si="4"/>
        <v>2.6866322696815441</v>
      </c>
      <c r="U33" s="40" t="s">
        <v>54</v>
      </c>
      <c r="V33" s="49"/>
      <c r="W33" s="24"/>
      <c r="X33" s="24"/>
      <c r="Y33" s="24"/>
      <c r="Z33" s="24"/>
      <c r="AA33" s="24"/>
      <c r="AB33" s="24"/>
    </row>
    <row r="34" spans="8:28" ht="15.75" x14ac:dyDescent="0.25">
      <c r="H34" s="12"/>
      <c r="I34" s="12"/>
      <c r="J34" s="12"/>
      <c r="K34" s="12"/>
      <c r="L34" s="25"/>
      <c r="M34" s="24"/>
      <c r="R34" s="21">
        <v>2.4600000000000004</v>
      </c>
      <c r="S34" s="26">
        <f t="shared" si="3"/>
        <v>0.2833333333333341</v>
      </c>
      <c r="T34" s="49">
        <f t="shared" si="4"/>
        <v>2.9699656030148782</v>
      </c>
      <c r="U34" s="40" t="s">
        <v>54</v>
      </c>
      <c r="V34" s="24"/>
      <c r="W34" s="24"/>
      <c r="X34" s="24"/>
      <c r="Y34" s="24"/>
      <c r="Z34" s="24"/>
      <c r="AA34" s="24"/>
      <c r="AB34" s="24"/>
    </row>
    <row r="35" spans="8:28" ht="15.75" x14ac:dyDescent="0.25">
      <c r="H35" s="12"/>
      <c r="I35" s="12"/>
      <c r="J35" s="12"/>
      <c r="K35" s="12"/>
      <c r="L35" s="25"/>
      <c r="M35" s="24"/>
      <c r="R35" s="21">
        <v>2.4833333333333329</v>
      </c>
      <c r="S35" s="26">
        <f t="shared" si="3"/>
        <v>2.333333333333254E-2</v>
      </c>
      <c r="T35" s="49">
        <f t="shared" si="4"/>
        <v>2.9932989363482108</v>
      </c>
      <c r="U35" s="40" t="s">
        <v>54</v>
      </c>
      <c r="V35" s="49"/>
      <c r="W35" s="24"/>
      <c r="X35" s="24"/>
      <c r="Y35" s="24"/>
      <c r="Z35" s="24"/>
      <c r="AA35" s="24"/>
      <c r="AB35" s="24"/>
    </row>
    <row r="36" spans="8:28" ht="15.75" x14ac:dyDescent="0.25">
      <c r="H36" s="12"/>
      <c r="I36" s="12"/>
      <c r="J36" s="12"/>
      <c r="K36" s="12"/>
      <c r="L36" s="25"/>
      <c r="M36" s="24"/>
      <c r="R36" s="21">
        <v>2.5533333333333332</v>
      </c>
      <c r="S36" s="26">
        <f t="shared" si="3"/>
        <v>7.0000000000000284E-2</v>
      </c>
      <c r="T36" s="49">
        <f t="shared" si="4"/>
        <v>3.063298936348211</v>
      </c>
      <c r="U36" s="40" t="s">
        <v>54</v>
      </c>
      <c r="V36" s="49"/>
      <c r="W36" s="24"/>
      <c r="X36" s="24"/>
      <c r="Y36" s="24"/>
      <c r="Z36" s="24"/>
      <c r="AA36" s="24"/>
      <c r="AB36" s="24"/>
    </row>
    <row r="37" spans="8:28" ht="15.75" x14ac:dyDescent="0.25">
      <c r="H37" s="12"/>
      <c r="I37" s="12"/>
      <c r="J37" s="12"/>
      <c r="K37" s="12"/>
      <c r="L37" s="25"/>
      <c r="M37" s="24"/>
      <c r="R37" s="21">
        <v>3.1166666666666671</v>
      </c>
      <c r="S37" s="26">
        <f t="shared" si="3"/>
        <v>0.56333333333333391</v>
      </c>
      <c r="T37" s="49">
        <f t="shared" si="4"/>
        <v>3.626632269681545</v>
      </c>
      <c r="U37" s="40" t="s">
        <v>55</v>
      </c>
      <c r="V37" s="24"/>
      <c r="W37" s="24"/>
      <c r="X37" s="24"/>
      <c r="Y37" s="24"/>
      <c r="Z37" s="24"/>
      <c r="AA37" s="24"/>
      <c r="AB37" s="24"/>
    </row>
    <row r="38" spans="8:28" ht="15.75" x14ac:dyDescent="0.25">
      <c r="H38" s="12"/>
      <c r="I38" s="12"/>
      <c r="J38" s="12"/>
      <c r="K38" s="12"/>
      <c r="L38" s="25"/>
      <c r="M38" s="24"/>
      <c r="R38" s="21">
        <v>4.1966666666666699</v>
      </c>
      <c r="S38" s="26">
        <f t="shared" si="3"/>
        <v>1.0800000000000027</v>
      </c>
      <c r="T38" s="49">
        <f t="shared" si="4"/>
        <v>4.7066322696815472</v>
      </c>
      <c r="U38" s="40" t="s">
        <v>82</v>
      </c>
      <c r="V38" s="24"/>
      <c r="W38" s="24"/>
      <c r="X38" s="24"/>
      <c r="Y38" s="24"/>
      <c r="Z38" s="24"/>
      <c r="AA38" s="24"/>
      <c r="AB38" s="24"/>
    </row>
    <row r="39" spans="8:28" ht="15.75" x14ac:dyDescent="0.25">
      <c r="H39" s="12"/>
      <c r="I39" s="12"/>
      <c r="J39" s="12"/>
      <c r="K39" s="12"/>
      <c r="L39" s="25"/>
      <c r="M39" s="24"/>
      <c r="T39" s="24"/>
      <c r="U39" s="24"/>
      <c r="V39" s="24"/>
      <c r="W39" s="24"/>
      <c r="X39" s="24"/>
      <c r="Y39" s="24"/>
      <c r="Z39" s="24"/>
      <c r="AA39" s="24"/>
      <c r="AB39" s="24"/>
    </row>
    <row r="40" spans="8:28" ht="15.75" x14ac:dyDescent="0.25">
      <c r="H40" s="12"/>
      <c r="I40" s="12"/>
      <c r="J40" s="12"/>
      <c r="K40" s="12"/>
      <c r="L40" s="25"/>
      <c r="M40" s="24"/>
      <c r="T40" s="24"/>
      <c r="U40" s="24"/>
      <c r="V40" s="24"/>
      <c r="W40" s="24"/>
      <c r="X40" s="24"/>
      <c r="Y40" s="24"/>
      <c r="Z40" s="24"/>
      <c r="AA40" s="24"/>
      <c r="AB40" s="24"/>
    </row>
    <row r="41" spans="8:28" ht="15.75" x14ac:dyDescent="0.25">
      <c r="H41" s="12"/>
      <c r="I41" s="12"/>
      <c r="J41" s="12"/>
      <c r="K41" s="12"/>
      <c r="L41" s="25"/>
      <c r="M41" s="24"/>
      <c r="T41" s="24"/>
      <c r="U41" s="24"/>
      <c r="V41" s="24"/>
      <c r="W41" s="24"/>
      <c r="X41" s="24"/>
      <c r="Y41" s="24"/>
      <c r="Z41" s="24"/>
      <c r="AA41" s="24"/>
      <c r="AB41" s="24"/>
    </row>
    <row r="42" spans="8:28" ht="15.75" x14ac:dyDescent="0.25">
      <c r="H42" s="12"/>
      <c r="I42" s="12"/>
      <c r="J42" s="12"/>
      <c r="K42" s="12"/>
      <c r="L42" s="25"/>
      <c r="M42" s="24"/>
      <c r="T42" s="24"/>
      <c r="U42" s="24"/>
      <c r="V42" s="24"/>
      <c r="W42" s="24"/>
      <c r="X42" s="24"/>
      <c r="Y42" s="24"/>
      <c r="Z42" s="24"/>
      <c r="AA42" s="24"/>
      <c r="AB42" s="24"/>
    </row>
    <row r="43" spans="8:28" x14ac:dyDescent="0.25">
      <c r="T43" s="24"/>
      <c r="U43" s="24"/>
      <c r="V43" s="24"/>
      <c r="W43" s="24"/>
      <c r="X43" s="24"/>
      <c r="Y43" s="24"/>
      <c r="Z43" s="24"/>
      <c r="AA43" s="24"/>
      <c r="AB43" s="24"/>
    </row>
    <row r="44" spans="8:28" x14ac:dyDescent="0.25">
      <c r="T44" s="24"/>
      <c r="U44" s="24"/>
      <c r="V44" s="24"/>
      <c r="W44" s="24"/>
      <c r="X44" s="24"/>
      <c r="Y44" s="24"/>
      <c r="Z44" s="24"/>
      <c r="AA44" s="24"/>
      <c r="AB44" s="24"/>
    </row>
    <row r="45" spans="8:28" x14ac:dyDescent="0.25">
      <c r="H45" s="103"/>
      <c r="I45" s="60"/>
      <c r="J45" s="60"/>
      <c r="K45" s="60"/>
      <c r="L45" s="60"/>
      <c r="T45" s="24"/>
      <c r="U45" s="24"/>
      <c r="V45" s="24"/>
      <c r="W45" s="24"/>
      <c r="X45" s="24"/>
      <c r="Y45" s="24"/>
      <c r="Z45" s="24"/>
      <c r="AA45" s="24"/>
      <c r="AB45" s="24"/>
    </row>
    <row r="46" spans="8:28" x14ac:dyDescent="0.25">
      <c r="H46" s="103"/>
      <c r="I46" s="60"/>
      <c r="J46" s="60"/>
      <c r="K46" s="60"/>
      <c r="L46" s="60"/>
      <c r="T46" s="24"/>
      <c r="U46" s="24"/>
      <c r="V46" s="24"/>
      <c r="W46" s="24"/>
      <c r="X46" s="24"/>
      <c r="Y46" s="24"/>
      <c r="Z46" s="24"/>
      <c r="AA46" s="24"/>
      <c r="AB46" s="24"/>
    </row>
    <row r="47" spans="8:28" x14ac:dyDescent="0.25">
      <c r="H47" s="103"/>
      <c r="I47" s="60"/>
      <c r="J47" s="60"/>
      <c r="K47" s="60"/>
      <c r="L47" s="60"/>
    </row>
    <row r="48" spans="8:28" x14ac:dyDescent="0.25">
      <c r="H48" s="103"/>
      <c r="I48" s="60"/>
      <c r="J48" s="60"/>
      <c r="K48" s="60"/>
      <c r="L48" s="60"/>
    </row>
    <row r="49" spans="8:12" x14ac:dyDescent="0.25">
      <c r="H49" s="103"/>
      <c r="I49" s="60"/>
      <c r="J49" s="60"/>
      <c r="K49" s="60"/>
      <c r="L49" s="60"/>
    </row>
    <row r="50" spans="8:12" x14ac:dyDescent="0.25">
      <c r="H50" s="103"/>
      <c r="I50" s="60"/>
      <c r="J50" s="60"/>
      <c r="K50" s="60"/>
      <c r="L50" s="60"/>
    </row>
    <row r="51" spans="8:12" x14ac:dyDescent="0.25">
      <c r="H51" s="103"/>
      <c r="I51" s="60"/>
      <c r="J51" s="60"/>
      <c r="K51" s="60"/>
      <c r="L51" s="60"/>
    </row>
    <row r="52" spans="8:12" x14ac:dyDescent="0.25">
      <c r="H52" s="103"/>
      <c r="I52" s="60"/>
      <c r="J52" s="60"/>
      <c r="K52" s="60"/>
      <c r="L52" s="60"/>
    </row>
    <row r="53" spans="8:12" x14ac:dyDescent="0.25">
      <c r="H53" s="103"/>
      <c r="I53" s="60"/>
      <c r="J53" s="60"/>
      <c r="K53" s="60"/>
      <c r="L53" s="60"/>
    </row>
  </sheetData>
  <sortState ref="R30:R38">
    <sortCondition ref="R30"/>
  </sortState>
  <mergeCells count="8">
    <mergeCell ref="K22:M22"/>
    <mergeCell ref="K29:M29"/>
    <mergeCell ref="B3:G4"/>
    <mergeCell ref="B17:D17"/>
    <mergeCell ref="B18:B19"/>
    <mergeCell ref="C18:E18"/>
    <mergeCell ref="F18:F19"/>
    <mergeCell ref="G18:G19"/>
  </mergeCells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AC37"/>
  <sheetViews>
    <sheetView zoomScale="70" zoomScaleNormal="70" workbookViewId="0">
      <selection activeCell="G5" sqref="G5:G13"/>
    </sheetView>
  </sheetViews>
  <sheetFormatPr defaultRowHeight="15.75" x14ac:dyDescent="0.25"/>
  <cols>
    <col min="1" max="1" width="9.140625" style="1"/>
    <col min="2" max="2" width="11" style="1" customWidth="1"/>
    <col min="3" max="3" width="12.140625" style="1" customWidth="1"/>
    <col min="4" max="4" width="13.28515625" style="1" customWidth="1"/>
    <col min="5" max="5" width="13.5703125" style="1" customWidth="1"/>
    <col min="6" max="6" width="10.5703125" style="1" customWidth="1"/>
    <col min="7" max="7" width="11.85546875" style="1" customWidth="1"/>
    <col min="8" max="8" width="9.140625" style="1"/>
    <col min="9" max="9" width="11.5703125" style="1" customWidth="1"/>
    <col min="10" max="10" width="14.42578125" style="1" customWidth="1"/>
    <col min="11" max="11" width="11.5703125" style="1" customWidth="1"/>
    <col min="12" max="12" width="12.85546875" style="1" customWidth="1"/>
    <col min="13" max="13" width="11.85546875" style="1" customWidth="1"/>
    <col min="14" max="19" width="9.140625" style="1"/>
    <col min="20" max="20" width="12.85546875" style="1" customWidth="1"/>
    <col min="21" max="21" width="11.85546875" style="1" customWidth="1"/>
    <col min="22" max="22" width="12.5703125" style="1" customWidth="1"/>
    <col min="23" max="23" width="11.42578125" style="1" customWidth="1"/>
    <col min="24" max="16384" width="9.140625" style="1"/>
  </cols>
  <sheetData>
    <row r="2" spans="2:29" x14ac:dyDescent="0.25">
      <c r="B2" s="118" t="s">
        <v>67</v>
      </c>
      <c r="C2" s="118"/>
      <c r="D2" s="118"/>
      <c r="E2" s="118"/>
      <c r="F2" s="118"/>
      <c r="J2" s="1" t="s">
        <v>17</v>
      </c>
      <c r="K2" s="1">
        <v>3</v>
      </c>
    </row>
    <row r="3" spans="2:29" x14ac:dyDescent="0.25">
      <c r="B3" s="118"/>
      <c r="C3" s="118"/>
      <c r="D3" s="118"/>
      <c r="E3" s="118"/>
      <c r="F3" s="118"/>
      <c r="J3" s="1" t="s">
        <v>18</v>
      </c>
      <c r="K3" s="1">
        <v>3</v>
      </c>
    </row>
    <row r="4" spans="2:29" x14ac:dyDescent="0.25">
      <c r="B4" s="12" t="s">
        <v>11</v>
      </c>
      <c r="C4" s="12" t="s">
        <v>12</v>
      </c>
      <c r="D4" s="12" t="s">
        <v>0</v>
      </c>
      <c r="E4" s="12" t="s">
        <v>13</v>
      </c>
      <c r="F4" s="12" t="s">
        <v>14</v>
      </c>
      <c r="G4" s="97" t="s">
        <v>45</v>
      </c>
      <c r="J4" s="1" t="s">
        <v>26</v>
      </c>
      <c r="K4" s="1">
        <v>3</v>
      </c>
    </row>
    <row r="5" spans="2:29" x14ac:dyDescent="0.25">
      <c r="B5" s="12" t="s">
        <v>1</v>
      </c>
      <c r="C5" s="12">
        <v>13.36</v>
      </c>
      <c r="D5" s="12">
        <v>12.03</v>
      </c>
      <c r="E5" s="12">
        <v>12.37</v>
      </c>
      <c r="F5" s="13">
        <f>C5+D5+E5</f>
        <v>37.76</v>
      </c>
      <c r="G5" s="32">
        <f>AVERAGE(C5:E5)</f>
        <v>12.586666666666666</v>
      </c>
      <c r="J5" s="1" t="s">
        <v>27</v>
      </c>
      <c r="K5" s="1" t="s">
        <v>28</v>
      </c>
      <c r="L5" s="89">
        <f>F14^2/(K2*K3*K4)</f>
        <v>4109.467037037035</v>
      </c>
    </row>
    <row r="6" spans="2:29" x14ac:dyDescent="0.25">
      <c r="B6" s="12" t="s">
        <v>2</v>
      </c>
      <c r="C6" s="12">
        <v>11.17</v>
      </c>
      <c r="D6" s="12">
        <v>11.78</v>
      </c>
      <c r="E6" s="12">
        <v>11.24</v>
      </c>
      <c r="F6" s="13">
        <f t="shared" ref="F6:F13" si="0">C6+D6+E6</f>
        <v>34.19</v>
      </c>
      <c r="G6" s="32">
        <f t="shared" ref="G6:G13" si="1">AVERAGE(C6:E6)</f>
        <v>11.396666666666667</v>
      </c>
    </row>
    <row r="7" spans="2:29" x14ac:dyDescent="0.25">
      <c r="B7" s="12" t="s">
        <v>3</v>
      </c>
      <c r="C7" s="12">
        <v>10.56</v>
      </c>
      <c r="D7" s="12">
        <v>11.04</v>
      </c>
      <c r="E7" s="12">
        <v>10.73</v>
      </c>
      <c r="F7" s="13">
        <f t="shared" si="0"/>
        <v>32.33</v>
      </c>
      <c r="G7" s="32">
        <f t="shared" si="1"/>
        <v>10.776666666666666</v>
      </c>
      <c r="J7" s="3" t="s">
        <v>29</v>
      </c>
      <c r="K7" s="3" t="s">
        <v>30</v>
      </c>
      <c r="L7" s="3" t="s">
        <v>31</v>
      </c>
      <c r="M7" s="3" t="s">
        <v>32</v>
      </c>
      <c r="N7" s="3" t="s">
        <v>33</v>
      </c>
      <c r="O7" s="3"/>
      <c r="P7" s="3" t="s">
        <v>34</v>
      </c>
      <c r="Q7" s="3" t="s">
        <v>35</v>
      </c>
      <c r="S7" s="13"/>
      <c r="T7" s="12"/>
      <c r="U7" s="12"/>
      <c r="V7" s="12"/>
      <c r="W7" s="12"/>
      <c r="X7" s="38"/>
      <c r="Y7" s="38"/>
      <c r="Z7" s="38"/>
      <c r="AA7" s="38"/>
      <c r="AB7" s="38"/>
      <c r="AC7" s="13"/>
    </row>
    <row r="8" spans="2:29" x14ac:dyDescent="0.25">
      <c r="B8" s="12" t="s">
        <v>4</v>
      </c>
      <c r="C8" s="12">
        <v>11.62</v>
      </c>
      <c r="D8" s="12">
        <v>12.12</v>
      </c>
      <c r="E8" s="12">
        <v>11.85</v>
      </c>
      <c r="F8" s="13">
        <f t="shared" si="0"/>
        <v>35.589999999999996</v>
      </c>
      <c r="G8" s="32">
        <f t="shared" si="1"/>
        <v>11.863333333333332</v>
      </c>
      <c r="J8" s="4" t="s">
        <v>36</v>
      </c>
      <c r="K8" s="5">
        <f>K4-1</f>
        <v>2</v>
      </c>
      <c r="L8" s="19">
        <f>SUMSQ(C14:E14)/(K2*K3)-L5</f>
        <v>0.31371851852145483</v>
      </c>
      <c r="M8" s="19">
        <f t="shared" ref="M8:M13" si="2">L8/K8</f>
        <v>0.15685925926072741</v>
      </c>
      <c r="N8" s="7">
        <f>M8/M$13</f>
        <v>0.36450915694911762</v>
      </c>
      <c r="O8" s="8" t="str">
        <f>IF(N8&lt;P8,"tn",IF(N8&lt;Q8,"*","**"))</f>
        <v>tn</v>
      </c>
      <c r="P8" s="7">
        <v>3.63</v>
      </c>
      <c r="Q8" s="7">
        <v>6.23</v>
      </c>
      <c r="S8" s="13"/>
      <c r="T8" s="12"/>
      <c r="U8" s="12"/>
      <c r="V8" s="12"/>
      <c r="W8" s="12"/>
      <c r="X8" s="38"/>
      <c r="Y8" s="38"/>
      <c r="Z8" s="39"/>
      <c r="AA8" s="38"/>
      <c r="AB8" s="38"/>
      <c r="AC8" s="13"/>
    </row>
    <row r="9" spans="2:29" x14ac:dyDescent="0.25">
      <c r="B9" s="12" t="s">
        <v>5</v>
      </c>
      <c r="C9" s="12">
        <v>13.04</v>
      </c>
      <c r="D9" s="12">
        <v>12.33</v>
      </c>
      <c r="E9" s="12">
        <v>13.14</v>
      </c>
      <c r="F9" s="13">
        <f t="shared" si="0"/>
        <v>38.51</v>
      </c>
      <c r="G9" s="32">
        <f t="shared" si="1"/>
        <v>12.836666666666666</v>
      </c>
      <c r="J9" s="5" t="s">
        <v>11</v>
      </c>
      <c r="K9" s="5">
        <f>K2*K3-1</f>
        <v>8</v>
      </c>
      <c r="L9" s="19">
        <f>SUMSQ(F5:F13)/K4-L5</f>
        <v>40.5203629629641</v>
      </c>
      <c r="M9" s="19">
        <f t="shared" si="2"/>
        <v>5.0650453703705125</v>
      </c>
      <c r="N9" s="7">
        <f>M9/M$13</f>
        <v>11.770139847428378</v>
      </c>
      <c r="O9" s="8" t="str">
        <f>IF(N9&lt;P9,"tn",IF(N9&lt;Q9,"*","**"))</f>
        <v>**</v>
      </c>
      <c r="P9" s="7">
        <v>2.59</v>
      </c>
      <c r="Q9" s="7">
        <v>3.89</v>
      </c>
      <c r="S9" s="31"/>
      <c r="T9" s="12"/>
      <c r="U9" s="12"/>
      <c r="V9" s="12"/>
      <c r="W9" s="12"/>
      <c r="X9" s="52"/>
      <c r="Y9" s="52"/>
      <c r="Z9" s="52"/>
      <c r="AA9" s="53"/>
      <c r="AB9" s="53"/>
      <c r="AC9" s="13"/>
    </row>
    <row r="10" spans="2:29" x14ac:dyDescent="0.25">
      <c r="B10" s="12" t="s">
        <v>6</v>
      </c>
      <c r="C10" s="12">
        <v>11.68</v>
      </c>
      <c r="D10" s="12">
        <v>10.37</v>
      </c>
      <c r="E10" s="12">
        <v>11.33</v>
      </c>
      <c r="F10" s="13">
        <f t="shared" si="0"/>
        <v>33.379999999999995</v>
      </c>
      <c r="G10" s="32">
        <f t="shared" si="1"/>
        <v>11.126666666666665</v>
      </c>
      <c r="J10" s="5" t="s">
        <v>17</v>
      </c>
      <c r="K10" s="5">
        <f>K2-1</f>
        <v>2</v>
      </c>
      <c r="L10" s="19">
        <f>SUMSQ(F19:F21)/(K3*K4)-L5</f>
        <v>18.273451851853679</v>
      </c>
      <c r="M10" s="19">
        <f t="shared" si="2"/>
        <v>9.1367259259268394</v>
      </c>
      <c r="N10" s="7">
        <f>M10/M$13</f>
        <v>21.231901006232597</v>
      </c>
      <c r="O10" s="8" t="str">
        <f>IF(N10&lt;P10,"tn",IF(N10&lt;Q10,"*","**"))</f>
        <v>**</v>
      </c>
      <c r="P10" s="7">
        <v>3.63</v>
      </c>
      <c r="Q10" s="7">
        <v>6.23</v>
      </c>
      <c r="S10" s="31"/>
      <c r="T10" s="12"/>
      <c r="U10" s="12"/>
      <c r="V10" s="12"/>
      <c r="W10" s="12"/>
      <c r="X10" s="52"/>
      <c r="Y10" s="52"/>
      <c r="Z10" s="52"/>
      <c r="AA10" s="53"/>
      <c r="AB10" s="53"/>
      <c r="AC10" s="13"/>
    </row>
    <row r="11" spans="2:29" x14ac:dyDescent="0.25">
      <c r="B11" s="12" t="s">
        <v>7</v>
      </c>
      <c r="C11" s="12">
        <v>14.21</v>
      </c>
      <c r="D11" s="12">
        <v>16.12</v>
      </c>
      <c r="E11" s="12">
        <v>14.9</v>
      </c>
      <c r="F11" s="13">
        <f t="shared" si="0"/>
        <v>45.230000000000004</v>
      </c>
      <c r="G11" s="32">
        <f t="shared" si="1"/>
        <v>15.076666666666668</v>
      </c>
      <c r="J11" s="5" t="s">
        <v>18</v>
      </c>
      <c r="K11" s="5">
        <f>K3-1</f>
        <v>2</v>
      </c>
      <c r="L11" s="19">
        <f>SUMSQ(C22:E22)/(K2*K4)-L5</f>
        <v>14.827585185186763</v>
      </c>
      <c r="M11" s="19">
        <f t="shared" si="2"/>
        <v>7.4137925925933814</v>
      </c>
      <c r="N11" s="7">
        <f>M11/M$13</f>
        <v>17.228152806905552</v>
      </c>
      <c r="O11" s="8" t="str">
        <f>IF(N11&lt;P11,"tn",IF(N11&lt;Q11,"*","**"))</f>
        <v>**</v>
      </c>
      <c r="P11" s="7">
        <v>3.63</v>
      </c>
      <c r="Q11" s="7">
        <v>6.23</v>
      </c>
      <c r="S11" s="31"/>
      <c r="T11" s="12"/>
      <c r="U11" s="12"/>
      <c r="V11" s="12"/>
      <c r="W11" s="12"/>
      <c r="X11" s="52"/>
      <c r="Y11" s="52"/>
      <c r="Z11" s="52"/>
      <c r="AA11" s="53"/>
      <c r="AB11" s="53"/>
      <c r="AC11" s="13"/>
    </row>
    <row r="12" spans="2:29" x14ac:dyDescent="0.25">
      <c r="B12" s="12" t="s">
        <v>8</v>
      </c>
      <c r="C12" s="12">
        <v>14.18</v>
      </c>
      <c r="D12" s="12">
        <v>12.03</v>
      </c>
      <c r="E12" s="12">
        <v>13.25</v>
      </c>
      <c r="F12" s="13">
        <f t="shared" si="0"/>
        <v>39.46</v>
      </c>
      <c r="G12" s="32">
        <f t="shared" si="1"/>
        <v>13.153333333333334</v>
      </c>
      <c r="J12" s="5" t="s">
        <v>40</v>
      </c>
      <c r="K12" s="5">
        <f>(K2-1)*(K3-1)</f>
        <v>4</v>
      </c>
      <c r="L12" s="19">
        <f>L9-L10-L11</f>
        <v>7.4193259259236584</v>
      </c>
      <c r="M12" s="19">
        <f t="shared" si="2"/>
        <v>1.8548314814809146</v>
      </c>
      <c r="N12" s="7">
        <f>M12/M$13</f>
        <v>4.3102527882876842</v>
      </c>
      <c r="O12" s="8" t="str">
        <f>IF(N12&lt;P12,"tn",IF(N12&lt;Q12,"*","**"))</f>
        <v>*</v>
      </c>
      <c r="P12" s="7">
        <v>3.01</v>
      </c>
      <c r="Q12" s="7">
        <v>4.7699999999999996</v>
      </c>
      <c r="S12" s="38"/>
      <c r="T12" s="12"/>
      <c r="U12" s="12"/>
      <c r="V12" s="12"/>
      <c r="W12" s="12"/>
      <c r="X12" s="62"/>
      <c r="Y12" s="62"/>
      <c r="Z12" s="62"/>
      <c r="AA12" s="62"/>
      <c r="AB12" s="62"/>
      <c r="AC12" s="13"/>
    </row>
    <row r="13" spans="2:29" x14ac:dyDescent="0.25">
      <c r="B13" s="12" t="s">
        <v>9</v>
      </c>
      <c r="C13" s="12">
        <v>12.16</v>
      </c>
      <c r="D13" s="12">
        <v>11.88</v>
      </c>
      <c r="E13" s="12">
        <v>12.61</v>
      </c>
      <c r="F13" s="13">
        <f t="shared" si="0"/>
        <v>36.65</v>
      </c>
      <c r="G13" s="32">
        <f t="shared" si="1"/>
        <v>12.216666666666667</v>
      </c>
      <c r="J13" s="5" t="s">
        <v>37</v>
      </c>
      <c r="K13" s="5">
        <f>(K2*K3-1)*(K4-1)</f>
        <v>16</v>
      </c>
      <c r="L13" s="19">
        <f>L14-L8-L9</f>
        <v>6.8852814814799785</v>
      </c>
      <c r="M13" s="19">
        <f t="shared" si="2"/>
        <v>0.43033009259249866</v>
      </c>
      <c r="N13" s="45"/>
      <c r="O13" s="45"/>
      <c r="P13" s="45"/>
      <c r="Q13" s="45"/>
      <c r="T13" s="12"/>
      <c r="U13" s="12"/>
      <c r="V13" s="12"/>
      <c r="W13" s="12"/>
      <c r="X13" s="41"/>
      <c r="AC13" s="63"/>
    </row>
    <row r="14" spans="2:29" x14ac:dyDescent="0.25">
      <c r="B14" s="12" t="s">
        <v>14</v>
      </c>
      <c r="C14" s="13">
        <f>C5+C6+C7+C8+C9+C10+C11+C12+C13</f>
        <v>111.98000000000002</v>
      </c>
      <c r="D14" s="13">
        <f>D5+D6+D7+D8+D9+D10+D11+D12+D13</f>
        <v>109.69999999999999</v>
      </c>
      <c r="E14" s="13">
        <f>E5+E6+E7+E8+E9+E10+E11+E12+E13</f>
        <v>111.42000000000002</v>
      </c>
      <c r="F14" s="13">
        <f>F5+F6+F7+F8+F9+F10+F11+F12+F13</f>
        <v>333.09999999999991</v>
      </c>
      <c r="G14" s="41"/>
      <c r="J14" s="9" t="s">
        <v>14</v>
      </c>
      <c r="K14" s="9">
        <f>K2*K3*K4-1</f>
        <v>26</v>
      </c>
      <c r="L14" s="20">
        <f>SUMSQ(C5:E13)-L5</f>
        <v>47.719362962965533</v>
      </c>
      <c r="M14" s="46"/>
      <c r="N14" s="46"/>
      <c r="O14" s="46"/>
      <c r="P14" s="46"/>
      <c r="Q14" s="46"/>
      <c r="T14" s="12"/>
      <c r="U14" s="12"/>
      <c r="V14" s="12"/>
      <c r="W14" s="12"/>
      <c r="X14" s="41"/>
    </row>
    <row r="15" spans="2:29" x14ac:dyDescent="0.25">
      <c r="T15" s="12"/>
      <c r="U15" s="12"/>
      <c r="V15" s="12"/>
      <c r="W15" s="12"/>
      <c r="X15" s="41"/>
    </row>
    <row r="16" spans="2:29" x14ac:dyDescent="0.25">
      <c r="B16" s="119" t="s">
        <v>15</v>
      </c>
      <c r="C16" s="119"/>
      <c r="D16" s="119"/>
      <c r="J16" s="42" t="s">
        <v>77</v>
      </c>
      <c r="K16" s="1" t="s">
        <v>81</v>
      </c>
      <c r="L16" s="1" t="s">
        <v>86</v>
      </c>
      <c r="N16" s="10" t="s">
        <v>49</v>
      </c>
      <c r="O16" s="10" t="s">
        <v>46</v>
      </c>
      <c r="P16" s="10" t="s">
        <v>50</v>
      </c>
      <c r="Q16" s="10" t="s">
        <v>51</v>
      </c>
      <c r="S16" s="32">
        <v>11.586666666666666</v>
      </c>
      <c r="T16" s="106">
        <f>S16-S16</f>
        <v>0</v>
      </c>
      <c r="U16" s="106">
        <f>S16+O20</f>
        <v>12.686771115785277</v>
      </c>
      <c r="V16" s="109" t="s">
        <v>52</v>
      </c>
      <c r="W16" s="12"/>
      <c r="X16" s="41"/>
    </row>
    <row r="17" spans="2:25" x14ac:dyDescent="0.25">
      <c r="B17" s="121" t="s">
        <v>17</v>
      </c>
      <c r="C17" s="120" t="s">
        <v>18</v>
      </c>
      <c r="D17" s="120"/>
      <c r="E17" s="120"/>
      <c r="F17" s="129" t="s">
        <v>10</v>
      </c>
      <c r="G17" s="135" t="s">
        <v>46</v>
      </c>
      <c r="J17" s="66">
        <f>SQRT(M13/9)</f>
        <v>0.2186651657957889</v>
      </c>
      <c r="K17" s="1">
        <v>5.0309999999999997</v>
      </c>
      <c r="L17" s="66">
        <f>K17*J17</f>
        <v>1.1001044491186138</v>
      </c>
      <c r="N17" s="10" t="s">
        <v>22</v>
      </c>
      <c r="O17" s="11">
        <v>11.586666666666666</v>
      </c>
      <c r="P17" s="11">
        <f>O17+L$17</f>
        <v>12.68677111578528</v>
      </c>
      <c r="Q17" s="10" t="s">
        <v>52</v>
      </c>
      <c r="S17" s="32">
        <v>11.94222222222222</v>
      </c>
      <c r="T17" s="107">
        <f>S17-S16</f>
        <v>0.35555555555555429</v>
      </c>
      <c r="U17" s="107">
        <f>S17+O20</f>
        <v>13.042326671340831</v>
      </c>
      <c r="V17" s="110" t="s">
        <v>53</v>
      </c>
    </row>
    <row r="18" spans="2:25" x14ac:dyDescent="0.25">
      <c r="B18" s="121"/>
      <c r="C18" s="10" t="s">
        <v>19</v>
      </c>
      <c r="D18" s="10" t="s">
        <v>20</v>
      </c>
      <c r="E18" s="10" t="s">
        <v>21</v>
      </c>
      <c r="F18" s="130"/>
      <c r="G18" s="135"/>
      <c r="N18" s="10" t="s">
        <v>23</v>
      </c>
      <c r="O18" s="11">
        <v>11.94222222222222</v>
      </c>
      <c r="P18" s="11">
        <f>O18+L$17</f>
        <v>13.042326671340835</v>
      </c>
      <c r="Q18" s="10" t="s">
        <v>53</v>
      </c>
      <c r="S18" s="32">
        <v>13.482222222222223</v>
      </c>
      <c r="T18" s="108">
        <f>S18-S17</f>
        <v>1.5400000000000027</v>
      </c>
      <c r="U18" s="107">
        <f>S18+O20</f>
        <v>14.582326671340834</v>
      </c>
      <c r="V18" s="110" t="s">
        <v>54</v>
      </c>
    </row>
    <row r="19" spans="2:25" x14ac:dyDescent="0.25">
      <c r="B19" s="10" t="s">
        <v>22</v>
      </c>
      <c r="C19" s="10">
        <v>37.76</v>
      </c>
      <c r="D19" s="10">
        <v>34.19</v>
      </c>
      <c r="E19" s="10">
        <v>32.33</v>
      </c>
      <c r="F19" s="10">
        <f>C19+D19+E19</f>
        <v>104.27999999999999</v>
      </c>
      <c r="G19" s="14">
        <f>F19/9</f>
        <v>11.586666666666666</v>
      </c>
      <c r="N19" s="10" t="s">
        <v>24</v>
      </c>
      <c r="O19" s="11">
        <v>13.482222222222223</v>
      </c>
      <c r="P19" s="11">
        <f>O19+L$17</f>
        <v>14.582326671340837</v>
      </c>
      <c r="Q19" s="10" t="s">
        <v>54</v>
      </c>
      <c r="T19" s="12"/>
      <c r="U19" s="52"/>
      <c r="V19" s="14"/>
      <c r="W19" s="67"/>
      <c r="X19" s="67"/>
      <c r="Y19" s="67"/>
    </row>
    <row r="20" spans="2:25" x14ac:dyDescent="0.25">
      <c r="B20" s="10" t="s">
        <v>23</v>
      </c>
      <c r="C20" s="10">
        <v>35.590000000000003</v>
      </c>
      <c r="D20" s="10">
        <v>38.51</v>
      </c>
      <c r="E20" s="10">
        <v>33.380000000000003</v>
      </c>
      <c r="F20" s="10">
        <f>C20+D20+E20</f>
        <v>107.47999999999999</v>
      </c>
      <c r="G20" s="14">
        <f>F20/9</f>
        <v>11.94222222222222</v>
      </c>
      <c r="N20" s="28" t="s">
        <v>60</v>
      </c>
      <c r="O20" s="155">
        <v>1.1001044491186101</v>
      </c>
      <c r="P20" s="156"/>
      <c r="Q20" s="157"/>
      <c r="T20" s="12"/>
      <c r="U20" s="52"/>
      <c r="V20" s="14"/>
      <c r="W20" s="67"/>
      <c r="X20" s="67"/>
      <c r="Y20" s="67"/>
    </row>
    <row r="21" spans="2:25" x14ac:dyDescent="0.25">
      <c r="B21" s="10" t="s">
        <v>24</v>
      </c>
      <c r="C21" s="10">
        <v>45.23</v>
      </c>
      <c r="D21" s="10">
        <v>39.46</v>
      </c>
      <c r="E21" s="10">
        <v>36.65</v>
      </c>
      <c r="F21" s="10">
        <f>C21+D21+E21</f>
        <v>121.34</v>
      </c>
      <c r="G21" s="14">
        <f>F21/9</f>
        <v>13.482222222222223</v>
      </c>
      <c r="T21" s="12"/>
      <c r="U21" s="52"/>
      <c r="V21" s="14"/>
      <c r="W21" s="67"/>
      <c r="X21" s="67"/>
      <c r="Y21" s="67"/>
    </row>
    <row r="22" spans="2:25" x14ac:dyDescent="0.25">
      <c r="B22" s="10" t="s">
        <v>10</v>
      </c>
      <c r="C22" s="10">
        <f>C19+C20+C21</f>
        <v>118.57999999999998</v>
      </c>
      <c r="D22" s="10">
        <f>D19+D20+D21</f>
        <v>112.16</v>
      </c>
      <c r="E22" s="10">
        <f>E19+E20+E21</f>
        <v>102.36000000000001</v>
      </c>
      <c r="F22" s="10">
        <f>F19+F20+F21</f>
        <v>333.1</v>
      </c>
      <c r="N22" s="10" t="s">
        <v>49</v>
      </c>
      <c r="O22" s="10" t="s">
        <v>46</v>
      </c>
      <c r="P22" s="10" t="s">
        <v>50</v>
      </c>
      <c r="Q22" s="10" t="s">
        <v>51</v>
      </c>
      <c r="S22" s="32">
        <v>11.3733</v>
      </c>
      <c r="T22" s="92">
        <f>S22-S22</f>
        <v>0</v>
      </c>
      <c r="U22" s="52">
        <f>S22+O26</f>
        <v>12.473404449118615</v>
      </c>
      <c r="V22" s="14" t="s">
        <v>52</v>
      </c>
      <c r="W22" s="67"/>
      <c r="X22" s="67"/>
      <c r="Y22" s="67"/>
    </row>
    <row r="23" spans="2:25" x14ac:dyDescent="0.25">
      <c r="B23" s="18" t="s">
        <v>46</v>
      </c>
      <c r="C23" s="14">
        <f>C22/9</f>
        <v>13.175555555555555</v>
      </c>
      <c r="D23" s="14">
        <f>D22/9</f>
        <v>12.462222222222222</v>
      </c>
      <c r="E23" s="14">
        <f>E22/9</f>
        <v>11.373333333333335</v>
      </c>
      <c r="N23" s="10" t="s">
        <v>19</v>
      </c>
      <c r="O23" s="11">
        <v>13.175560000000001</v>
      </c>
      <c r="P23" s="51">
        <f>O23+L$17</f>
        <v>14.275664449118615</v>
      </c>
      <c r="Q23" s="10" t="s">
        <v>54</v>
      </c>
      <c r="S23" s="32">
        <v>12.462199999999999</v>
      </c>
      <c r="T23" s="92">
        <f>S23-S22</f>
        <v>1.0888999999999989</v>
      </c>
      <c r="U23" s="52">
        <f>S23+O26</f>
        <v>13.562304449118614</v>
      </c>
      <c r="V23" s="14" t="s">
        <v>53</v>
      </c>
      <c r="W23" s="67"/>
      <c r="X23" s="67"/>
      <c r="Y23" s="67"/>
    </row>
    <row r="24" spans="2:25" x14ac:dyDescent="0.25">
      <c r="N24" s="10" t="s">
        <v>20</v>
      </c>
      <c r="O24" s="11">
        <v>12.462199999999999</v>
      </c>
      <c r="P24" s="51">
        <f>O24+L$17</f>
        <v>13.562304449118614</v>
      </c>
      <c r="Q24" s="10" t="s">
        <v>53</v>
      </c>
      <c r="S24" s="32">
        <v>13.175560000000001</v>
      </c>
      <c r="T24" s="92">
        <f>S24-S23</f>
        <v>0.71336000000000155</v>
      </c>
      <c r="U24" s="14">
        <f>S24+O26</f>
        <v>14.275664449118615</v>
      </c>
      <c r="V24" s="14" t="s">
        <v>54</v>
      </c>
      <c r="W24" s="67"/>
      <c r="X24" s="67"/>
      <c r="Y24" s="67"/>
    </row>
    <row r="25" spans="2:25" x14ac:dyDescent="0.25">
      <c r="N25" s="10" t="s">
        <v>21</v>
      </c>
      <c r="O25" s="11">
        <v>11.3733</v>
      </c>
      <c r="P25" s="51">
        <f>O25+L$17</f>
        <v>12.473404449118615</v>
      </c>
      <c r="Q25" s="10" t="s">
        <v>52</v>
      </c>
      <c r="T25" s="12"/>
      <c r="U25" s="14"/>
      <c r="V25" s="14"/>
      <c r="W25" s="67"/>
      <c r="X25" s="67"/>
      <c r="Y25" s="67"/>
    </row>
    <row r="26" spans="2:25" x14ac:dyDescent="0.25">
      <c r="N26" s="28" t="s">
        <v>47</v>
      </c>
      <c r="O26" s="155">
        <v>1.1001044491186138</v>
      </c>
      <c r="P26" s="156"/>
      <c r="Q26" s="157"/>
      <c r="T26" s="12"/>
      <c r="U26" s="14"/>
      <c r="V26" s="14"/>
      <c r="W26" s="67"/>
      <c r="X26" s="67"/>
      <c r="Y26" s="67"/>
    </row>
    <row r="27" spans="2:25" x14ac:dyDescent="0.25">
      <c r="T27" s="12"/>
      <c r="U27" s="14"/>
      <c r="V27" s="14"/>
      <c r="W27" s="67"/>
      <c r="X27" s="67"/>
      <c r="Y27" s="67"/>
    </row>
    <row r="28" spans="2:25" x14ac:dyDescent="0.25">
      <c r="I28" s="12" t="s">
        <v>11</v>
      </c>
      <c r="J28" s="12" t="s">
        <v>12</v>
      </c>
      <c r="K28" s="12" t="s">
        <v>0</v>
      </c>
      <c r="L28" s="12" t="s">
        <v>13</v>
      </c>
      <c r="M28" s="38" t="s">
        <v>62</v>
      </c>
      <c r="N28" s="65"/>
      <c r="O28" s="66"/>
      <c r="T28" s="12"/>
    </row>
    <row r="29" spans="2:25" x14ac:dyDescent="0.25">
      <c r="G29" s="12"/>
      <c r="H29" s="104"/>
      <c r="I29" s="12" t="s">
        <v>1</v>
      </c>
      <c r="J29" s="12">
        <v>13.36</v>
      </c>
      <c r="K29" s="12">
        <v>12.03</v>
      </c>
      <c r="L29" s="12">
        <v>12.37</v>
      </c>
      <c r="M29" s="52">
        <v>12.586666666666666</v>
      </c>
      <c r="N29" s="65" t="s">
        <v>54</v>
      </c>
      <c r="O29" s="14">
        <v>10.776666666666666</v>
      </c>
      <c r="P29" s="14">
        <f>O29+O$26</f>
        <v>11.87677111578528</v>
      </c>
      <c r="R29" s="1" t="s">
        <v>52</v>
      </c>
    </row>
    <row r="30" spans="2:25" x14ac:dyDescent="0.25">
      <c r="G30" s="12"/>
      <c r="H30" s="105"/>
      <c r="I30" s="12" t="s">
        <v>2</v>
      </c>
      <c r="J30" s="12">
        <v>11.17</v>
      </c>
      <c r="K30" s="12">
        <v>11.78</v>
      </c>
      <c r="L30" s="12">
        <v>11.24</v>
      </c>
      <c r="M30" s="52">
        <v>11.396666666666667</v>
      </c>
      <c r="N30" s="65" t="s">
        <v>53</v>
      </c>
      <c r="O30" s="14">
        <v>11.126666666666665</v>
      </c>
      <c r="P30" s="14">
        <f t="shared" ref="P30:P37" si="3">O30+O$26</f>
        <v>12.226771115785279</v>
      </c>
      <c r="Q30" s="14">
        <f>O33-O30</f>
        <v>1.0900000000000016</v>
      </c>
      <c r="R30" s="1" t="s">
        <v>53</v>
      </c>
    </row>
    <row r="31" spans="2:25" x14ac:dyDescent="0.25">
      <c r="G31" s="12"/>
      <c r="H31" s="104"/>
      <c r="I31" s="12" t="s">
        <v>3</v>
      </c>
      <c r="J31" s="12">
        <v>10.56</v>
      </c>
      <c r="K31" s="12">
        <v>11.04</v>
      </c>
      <c r="L31" s="12">
        <v>10.73</v>
      </c>
      <c r="M31" s="52">
        <v>10.776666666666666</v>
      </c>
      <c r="N31" s="1" t="s">
        <v>52</v>
      </c>
      <c r="O31" s="14">
        <v>11.396666666666667</v>
      </c>
      <c r="P31" s="14">
        <f t="shared" si="3"/>
        <v>12.496771115785281</v>
      </c>
      <c r="Q31" s="14">
        <f>O33-O31</f>
        <v>0.82000000000000028</v>
      </c>
      <c r="R31" s="1" t="s">
        <v>53</v>
      </c>
    </row>
    <row r="32" spans="2:25" x14ac:dyDescent="0.25">
      <c r="G32" s="12"/>
      <c r="H32" s="104"/>
      <c r="I32" s="12" t="s">
        <v>4</v>
      </c>
      <c r="J32" s="12">
        <v>11.62</v>
      </c>
      <c r="K32" s="12">
        <v>12.12</v>
      </c>
      <c r="L32" s="12">
        <v>11.85</v>
      </c>
      <c r="M32" s="52">
        <v>11.863333333333332</v>
      </c>
      <c r="N32" s="1" t="s">
        <v>53</v>
      </c>
      <c r="O32" s="14">
        <v>11.863333333333332</v>
      </c>
      <c r="P32" s="14">
        <f t="shared" si="3"/>
        <v>12.963437782451946</v>
      </c>
      <c r="Q32" s="14">
        <f>O33-O32</f>
        <v>0.35333333333333528</v>
      </c>
      <c r="R32" s="1" t="s">
        <v>53</v>
      </c>
    </row>
    <row r="33" spans="7:18" x14ac:dyDescent="0.25">
      <c r="G33" s="12"/>
      <c r="H33" s="105"/>
      <c r="I33" s="12" t="s">
        <v>5</v>
      </c>
      <c r="J33" s="12">
        <v>13.04</v>
      </c>
      <c r="K33" s="12">
        <v>12.33</v>
      </c>
      <c r="L33" s="12">
        <v>13.14</v>
      </c>
      <c r="M33" s="52">
        <v>12.836666666666666</v>
      </c>
      <c r="N33" s="1" t="s">
        <v>54</v>
      </c>
      <c r="O33" s="14">
        <v>12.216666666666667</v>
      </c>
      <c r="P33" s="14">
        <f t="shared" si="3"/>
        <v>13.316771115785281</v>
      </c>
      <c r="R33" s="1" t="s">
        <v>54</v>
      </c>
    </row>
    <row r="34" spans="7:18" x14ac:dyDescent="0.25">
      <c r="G34" s="12"/>
      <c r="H34" s="104"/>
      <c r="I34" s="12" t="s">
        <v>6</v>
      </c>
      <c r="J34" s="12">
        <v>11.68</v>
      </c>
      <c r="K34" s="12">
        <v>10.37</v>
      </c>
      <c r="L34" s="12">
        <v>11.33</v>
      </c>
      <c r="M34" s="32">
        <v>11.126666666666665</v>
      </c>
      <c r="N34" s="1" t="s">
        <v>53</v>
      </c>
      <c r="O34" s="14">
        <v>12.586666666666666</v>
      </c>
      <c r="P34" s="14">
        <f t="shared" si="3"/>
        <v>13.68677111578528</v>
      </c>
      <c r="R34" s="1" t="s">
        <v>54</v>
      </c>
    </row>
    <row r="35" spans="7:18" x14ac:dyDescent="0.25">
      <c r="G35" s="12"/>
      <c r="H35" s="104"/>
      <c r="I35" s="12" t="s">
        <v>7</v>
      </c>
      <c r="J35" s="12">
        <v>14.21</v>
      </c>
      <c r="K35" s="12">
        <v>16.12</v>
      </c>
      <c r="L35" s="12">
        <v>14.9</v>
      </c>
      <c r="M35" s="32">
        <v>15.076666666666668</v>
      </c>
      <c r="N35" s="1" t="s">
        <v>55</v>
      </c>
      <c r="O35" s="14">
        <v>12.836666666666666</v>
      </c>
      <c r="P35" s="14">
        <f t="shared" si="3"/>
        <v>13.93677111578528</v>
      </c>
      <c r="Q35" s="14">
        <f>O37-O35</f>
        <v>2.240000000000002</v>
      </c>
      <c r="R35" s="1" t="s">
        <v>54</v>
      </c>
    </row>
    <row r="36" spans="7:18" x14ac:dyDescent="0.25">
      <c r="G36" s="12"/>
      <c r="H36" s="105"/>
      <c r="I36" s="12" t="s">
        <v>8</v>
      </c>
      <c r="J36" s="12">
        <v>14.18</v>
      </c>
      <c r="K36" s="12">
        <v>12.03</v>
      </c>
      <c r="L36" s="12">
        <v>13.25</v>
      </c>
      <c r="M36" s="32">
        <v>13.153333333333334</v>
      </c>
      <c r="N36" s="1" t="s">
        <v>54</v>
      </c>
      <c r="O36" s="14">
        <v>13.153333333333334</v>
      </c>
      <c r="P36" s="14">
        <f t="shared" si="3"/>
        <v>14.253437782451948</v>
      </c>
      <c r="Q36" s="14">
        <f>O37-O36</f>
        <v>1.9233333333333338</v>
      </c>
      <c r="R36" s="1" t="s">
        <v>54</v>
      </c>
    </row>
    <row r="37" spans="7:18" x14ac:dyDescent="0.25">
      <c r="G37" s="12"/>
      <c r="H37" s="105"/>
      <c r="I37" s="12" t="s">
        <v>9</v>
      </c>
      <c r="J37" s="12">
        <v>12.16</v>
      </c>
      <c r="K37" s="12">
        <v>11.88</v>
      </c>
      <c r="L37" s="12">
        <v>12.61</v>
      </c>
      <c r="M37" s="32">
        <v>12.216666666666667</v>
      </c>
      <c r="N37" s="1" t="s">
        <v>54</v>
      </c>
      <c r="O37" s="14">
        <v>15.076666666666668</v>
      </c>
      <c r="P37" s="14">
        <f t="shared" si="3"/>
        <v>16.176771115785282</v>
      </c>
      <c r="R37" s="1" t="s">
        <v>55</v>
      </c>
    </row>
  </sheetData>
  <sortState ref="O29:O37">
    <sortCondition ref="O29"/>
  </sortState>
  <mergeCells count="8">
    <mergeCell ref="O26:Q26"/>
    <mergeCell ref="O20:Q20"/>
    <mergeCell ref="G17:G18"/>
    <mergeCell ref="B2:F3"/>
    <mergeCell ref="B16:D16"/>
    <mergeCell ref="B17:B18"/>
    <mergeCell ref="C17:E17"/>
    <mergeCell ref="F17:F1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AD54"/>
  <sheetViews>
    <sheetView topLeftCell="A31" zoomScale="80" zoomScaleNormal="80" workbookViewId="0">
      <selection activeCell="C38" sqref="C38"/>
    </sheetView>
  </sheetViews>
  <sheetFormatPr defaultRowHeight="15.75" x14ac:dyDescent="0.25"/>
  <cols>
    <col min="1" max="3" width="9.140625" style="1"/>
    <col min="4" max="4" width="45" style="1" customWidth="1"/>
    <col min="5" max="26" width="9.140625" style="1"/>
    <col min="27" max="27" width="12.7109375" style="1" customWidth="1"/>
    <col min="28" max="16384" width="9.140625" style="1"/>
  </cols>
  <sheetData>
    <row r="2" spans="2:30" x14ac:dyDescent="0.25">
      <c r="B2" s="126" t="s">
        <v>72</v>
      </c>
      <c r="C2" s="126"/>
      <c r="D2" s="126"/>
      <c r="E2" s="126"/>
      <c r="F2" s="126"/>
    </row>
    <row r="4" spans="2:30" x14ac:dyDescent="0.25">
      <c r="B4" s="121" t="s">
        <v>68</v>
      </c>
      <c r="C4" s="121" t="s">
        <v>49</v>
      </c>
      <c r="D4" s="121"/>
      <c r="E4" s="121"/>
      <c r="F4" s="121"/>
      <c r="G4" s="121"/>
      <c r="H4" s="121"/>
      <c r="I4" s="121"/>
      <c r="J4" s="121"/>
      <c r="K4" s="121"/>
      <c r="M4" s="126" t="s">
        <v>83</v>
      </c>
      <c r="N4" s="126" t="s">
        <v>87</v>
      </c>
      <c r="O4" s="126"/>
      <c r="P4" s="126"/>
      <c r="Q4" s="126"/>
      <c r="R4" s="126"/>
      <c r="S4" s="126"/>
      <c r="T4" s="126"/>
      <c r="U4" s="126"/>
      <c r="V4" s="126"/>
    </row>
    <row r="5" spans="2:30" x14ac:dyDescent="0.25">
      <c r="B5" s="121"/>
      <c r="C5" s="10" t="s">
        <v>1</v>
      </c>
      <c r="D5" s="10" t="s">
        <v>2</v>
      </c>
      <c r="E5" s="10" t="s">
        <v>3</v>
      </c>
      <c r="F5" s="10" t="s">
        <v>4</v>
      </c>
      <c r="G5" s="10" t="s">
        <v>5</v>
      </c>
      <c r="H5" s="10" t="s">
        <v>6</v>
      </c>
      <c r="I5" s="10" t="s">
        <v>7</v>
      </c>
      <c r="J5" s="10" t="s">
        <v>8</v>
      </c>
      <c r="K5" s="10" t="s">
        <v>9</v>
      </c>
      <c r="M5" s="126"/>
      <c r="N5" s="1" t="s">
        <v>1</v>
      </c>
      <c r="O5" s="1" t="s">
        <v>2</v>
      </c>
      <c r="P5" s="1" t="s">
        <v>3</v>
      </c>
      <c r="Q5" s="1" t="s">
        <v>4</v>
      </c>
      <c r="R5" s="1" t="s">
        <v>5</v>
      </c>
      <c r="S5" s="1" t="s">
        <v>6</v>
      </c>
      <c r="T5" s="1" t="s">
        <v>7</v>
      </c>
      <c r="U5" s="1" t="s">
        <v>8</v>
      </c>
      <c r="V5" s="1" t="s">
        <v>9</v>
      </c>
      <c r="W5" s="1" t="s">
        <v>84</v>
      </c>
      <c r="Y5" s="126" t="s">
        <v>89</v>
      </c>
      <c r="Z5" s="126"/>
      <c r="AA5" s="126"/>
    </row>
    <row r="6" spans="2:30" x14ac:dyDescent="0.25">
      <c r="B6" s="10">
        <v>1</v>
      </c>
      <c r="C6" s="10">
        <v>2</v>
      </c>
      <c r="D6" s="10">
        <v>3</v>
      </c>
      <c r="E6" s="10">
        <v>4</v>
      </c>
      <c r="F6" s="10">
        <v>3</v>
      </c>
      <c r="G6" s="10">
        <v>3</v>
      </c>
      <c r="H6" s="10">
        <v>2</v>
      </c>
      <c r="I6" s="10">
        <v>3</v>
      </c>
      <c r="J6" s="10">
        <v>3</v>
      </c>
      <c r="K6" s="10">
        <v>4</v>
      </c>
      <c r="M6" s="1">
        <v>1</v>
      </c>
      <c r="N6" s="1">
        <v>1.5</v>
      </c>
      <c r="O6" s="1">
        <v>5</v>
      </c>
      <c r="P6" s="1">
        <v>8.5</v>
      </c>
      <c r="Q6" s="1">
        <v>5</v>
      </c>
      <c r="R6" s="1">
        <v>5</v>
      </c>
      <c r="S6" s="1">
        <v>1.5</v>
      </c>
      <c r="T6" s="1">
        <v>5</v>
      </c>
      <c r="U6" s="1">
        <v>5</v>
      </c>
      <c r="V6" s="1">
        <v>8.5</v>
      </c>
      <c r="W6" s="1">
        <f>SUM(N6:V6)</f>
        <v>45</v>
      </c>
      <c r="X6" s="10" t="s">
        <v>90</v>
      </c>
      <c r="Y6" s="10" t="s">
        <v>91</v>
      </c>
      <c r="Z6" s="10" t="s">
        <v>92</v>
      </c>
      <c r="AA6" s="10" t="s">
        <v>93</v>
      </c>
      <c r="AB6" s="10" t="s">
        <v>94</v>
      </c>
      <c r="AC6" s="10" t="s">
        <v>95</v>
      </c>
      <c r="AD6" s="10" t="s">
        <v>96</v>
      </c>
    </row>
    <row r="7" spans="2:30" x14ac:dyDescent="0.25">
      <c r="B7" s="10">
        <v>2</v>
      </c>
      <c r="C7" s="10">
        <v>5</v>
      </c>
      <c r="D7" s="10">
        <v>2</v>
      </c>
      <c r="E7" s="10">
        <v>2</v>
      </c>
      <c r="F7" s="10">
        <v>2</v>
      </c>
      <c r="G7" s="10">
        <v>5</v>
      </c>
      <c r="H7" s="10">
        <v>1</v>
      </c>
      <c r="I7" s="10">
        <v>5</v>
      </c>
      <c r="J7" s="10">
        <v>5</v>
      </c>
      <c r="K7" s="10">
        <v>2</v>
      </c>
      <c r="M7" s="1">
        <v>2</v>
      </c>
      <c r="N7" s="1">
        <v>7.5</v>
      </c>
      <c r="O7" s="1">
        <v>3.5</v>
      </c>
      <c r="P7" s="1">
        <v>3.5</v>
      </c>
      <c r="Q7" s="1">
        <v>3.5</v>
      </c>
      <c r="R7" s="1">
        <v>7.5</v>
      </c>
      <c r="S7" s="1">
        <v>1</v>
      </c>
      <c r="T7" s="1">
        <v>7.5</v>
      </c>
      <c r="U7" s="1">
        <v>7.5</v>
      </c>
      <c r="V7" s="1">
        <v>3.5</v>
      </c>
      <c r="W7" s="1">
        <f t="shared" ref="W7:W35" si="0">SUM(N7:V7)</f>
        <v>45</v>
      </c>
      <c r="X7" s="10">
        <v>1</v>
      </c>
      <c r="Y7" s="10">
        <v>2</v>
      </c>
      <c r="Z7" s="10">
        <v>8.5</v>
      </c>
      <c r="AA7" s="10">
        <v>2</v>
      </c>
      <c r="AB7" s="10">
        <v>2</v>
      </c>
      <c r="AC7" s="10">
        <f>AA7^3</f>
        <v>8</v>
      </c>
      <c r="AD7" s="10">
        <f>AC7-AA7</f>
        <v>6</v>
      </c>
    </row>
    <row r="8" spans="2:30" x14ac:dyDescent="0.25">
      <c r="B8" s="10">
        <v>3</v>
      </c>
      <c r="C8" s="10">
        <v>3</v>
      </c>
      <c r="D8" s="10">
        <v>4</v>
      </c>
      <c r="E8" s="10">
        <v>3</v>
      </c>
      <c r="F8" s="10">
        <v>4</v>
      </c>
      <c r="G8" s="10">
        <v>3</v>
      </c>
      <c r="H8" s="10">
        <v>4</v>
      </c>
      <c r="I8" s="10">
        <v>3</v>
      </c>
      <c r="J8" s="10">
        <v>5</v>
      </c>
      <c r="K8" s="10">
        <v>4</v>
      </c>
      <c r="M8" s="1">
        <v>3</v>
      </c>
      <c r="N8" s="1">
        <v>2.5</v>
      </c>
      <c r="O8" s="1">
        <v>6.5</v>
      </c>
      <c r="P8" s="1">
        <v>2.5</v>
      </c>
      <c r="Q8" s="1">
        <v>6.5</v>
      </c>
      <c r="R8" s="1">
        <v>2.5</v>
      </c>
      <c r="S8" s="1">
        <v>6.5</v>
      </c>
      <c r="T8" s="1">
        <v>2.5</v>
      </c>
      <c r="U8" s="1">
        <v>9</v>
      </c>
      <c r="V8" s="1">
        <v>6.5</v>
      </c>
      <c r="W8" s="1">
        <f t="shared" si="0"/>
        <v>45</v>
      </c>
      <c r="X8" s="10">
        <v>2</v>
      </c>
      <c r="Y8" s="10">
        <v>3</v>
      </c>
      <c r="Z8" s="10">
        <v>5</v>
      </c>
      <c r="AA8" s="10">
        <v>5</v>
      </c>
      <c r="AB8" s="10">
        <v>3</v>
      </c>
      <c r="AC8" s="10">
        <f t="shared" ref="AC8:AC33" si="1">AA8^3</f>
        <v>125</v>
      </c>
      <c r="AD8" s="10">
        <f t="shared" ref="AD8:AD33" si="2">AC8-AA8</f>
        <v>120</v>
      </c>
    </row>
    <row r="9" spans="2:30" x14ac:dyDescent="0.25">
      <c r="B9" s="10">
        <v>4</v>
      </c>
      <c r="C9" s="10">
        <v>2</v>
      </c>
      <c r="D9" s="10">
        <v>3</v>
      </c>
      <c r="E9" s="10">
        <v>3</v>
      </c>
      <c r="F9" s="10">
        <v>4</v>
      </c>
      <c r="G9" s="10">
        <v>3</v>
      </c>
      <c r="H9" s="10">
        <v>2</v>
      </c>
      <c r="I9" s="10">
        <v>3</v>
      </c>
      <c r="J9" s="10">
        <v>4</v>
      </c>
      <c r="K9" s="10">
        <v>3</v>
      </c>
      <c r="M9" s="1">
        <v>4</v>
      </c>
      <c r="N9" s="1">
        <v>1.5</v>
      </c>
      <c r="O9" s="1">
        <v>5</v>
      </c>
      <c r="P9" s="1">
        <v>5</v>
      </c>
      <c r="Q9" s="1">
        <v>8.5</v>
      </c>
      <c r="R9" s="1">
        <v>5</v>
      </c>
      <c r="S9" s="1">
        <v>1.5</v>
      </c>
      <c r="T9" s="1">
        <v>5</v>
      </c>
      <c r="U9" s="1">
        <v>8.5</v>
      </c>
      <c r="V9" s="1">
        <v>5</v>
      </c>
      <c r="W9" s="1">
        <f t="shared" si="0"/>
        <v>45</v>
      </c>
      <c r="X9" s="10">
        <v>3</v>
      </c>
      <c r="Y9" s="10">
        <v>4</v>
      </c>
      <c r="Z9" s="10">
        <v>1.5</v>
      </c>
      <c r="AA9" s="10">
        <v>2</v>
      </c>
      <c r="AB9" s="10">
        <v>4</v>
      </c>
      <c r="AC9" s="10">
        <f t="shared" si="1"/>
        <v>8</v>
      </c>
      <c r="AD9" s="10">
        <f t="shared" si="2"/>
        <v>6</v>
      </c>
    </row>
    <row r="10" spans="2:30" x14ac:dyDescent="0.25">
      <c r="B10" s="10">
        <v>5</v>
      </c>
      <c r="C10" s="10">
        <v>3</v>
      </c>
      <c r="D10" s="10">
        <v>4</v>
      </c>
      <c r="E10" s="10">
        <v>5</v>
      </c>
      <c r="F10" s="10">
        <v>3</v>
      </c>
      <c r="G10" s="10">
        <v>4</v>
      </c>
      <c r="H10" s="10">
        <v>4</v>
      </c>
      <c r="I10" s="10">
        <v>2</v>
      </c>
      <c r="J10" s="10">
        <v>4</v>
      </c>
      <c r="K10" s="10">
        <v>3</v>
      </c>
      <c r="M10" s="1">
        <v>5</v>
      </c>
      <c r="N10" s="1">
        <v>3</v>
      </c>
      <c r="O10" s="1">
        <v>6.5</v>
      </c>
      <c r="P10" s="1">
        <v>9</v>
      </c>
      <c r="Q10" s="1">
        <v>3</v>
      </c>
      <c r="R10" s="1">
        <v>6.5</v>
      </c>
      <c r="S10" s="1">
        <v>6.5</v>
      </c>
      <c r="T10" s="1">
        <v>1</v>
      </c>
      <c r="U10" s="1">
        <v>6.5</v>
      </c>
      <c r="V10" s="1">
        <v>3</v>
      </c>
      <c r="W10" s="1">
        <f t="shared" si="0"/>
        <v>45</v>
      </c>
      <c r="X10" s="10">
        <v>4</v>
      </c>
      <c r="Y10" s="10">
        <v>5</v>
      </c>
      <c r="Z10" s="10">
        <v>2.5</v>
      </c>
      <c r="AA10" s="10">
        <v>4</v>
      </c>
      <c r="AB10" s="10">
        <v>1</v>
      </c>
      <c r="AC10" s="10">
        <f t="shared" si="1"/>
        <v>64</v>
      </c>
      <c r="AD10" s="10">
        <f t="shared" si="2"/>
        <v>60</v>
      </c>
    </row>
    <row r="11" spans="2:30" x14ac:dyDescent="0.25">
      <c r="B11" s="10">
        <v>6</v>
      </c>
      <c r="C11" s="10">
        <v>4</v>
      </c>
      <c r="D11" s="10">
        <v>4</v>
      </c>
      <c r="E11" s="10">
        <v>4</v>
      </c>
      <c r="F11" s="10">
        <v>4</v>
      </c>
      <c r="G11" s="10">
        <v>4</v>
      </c>
      <c r="H11" s="10">
        <v>4</v>
      </c>
      <c r="I11" s="10">
        <v>4</v>
      </c>
      <c r="J11" s="10">
        <v>4</v>
      </c>
      <c r="K11" s="10">
        <v>4</v>
      </c>
      <c r="M11" s="1">
        <v>6</v>
      </c>
      <c r="N11" s="1">
        <v>5</v>
      </c>
      <c r="O11" s="1">
        <v>5</v>
      </c>
      <c r="P11" s="1">
        <v>5</v>
      </c>
      <c r="Q11" s="1">
        <v>5</v>
      </c>
      <c r="R11" s="1">
        <v>5</v>
      </c>
      <c r="S11" s="1">
        <v>5</v>
      </c>
      <c r="T11" s="1">
        <v>5</v>
      </c>
      <c r="U11" s="1">
        <v>5</v>
      </c>
      <c r="V11" s="1">
        <v>5</v>
      </c>
      <c r="W11" s="1">
        <f t="shared" si="0"/>
        <v>45</v>
      </c>
      <c r="X11" s="10">
        <v>5</v>
      </c>
      <c r="Y11" s="10">
        <v>2</v>
      </c>
      <c r="Z11" s="10">
        <v>6.5</v>
      </c>
      <c r="AA11" s="10">
        <v>4</v>
      </c>
      <c r="AB11" s="10">
        <v>1</v>
      </c>
      <c r="AC11" s="10">
        <f t="shared" si="1"/>
        <v>64</v>
      </c>
      <c r="AD11" s="10">
        <f t="shared" si="2"/>
        <v>60</v>
      </c>
    </row>
    <row r="12" spans="2:30" x14ac:dyDescent="0.25">
      <c r="B12" s="10">
        <v>7</v>
      </c>
      <c r="C12" s="10">
        <v>3</v>
      </c>
      <c r="D12" s="10">
        <v>3</v>
      </c>
      <c r="E12" s="10">
        <v>3</v>
      </c>
      <c r="F12" s="10">
        <v>4</v>
      </c>
      <c r="G12" s="10">
        <v>4</v>
      </c>
      <c r="H12" s="10">
        <v>4</v>
      </c>
      <c r="I12" s="10">
        <v>4</v>
      </c>
      <c r="J12" s="10">
        <v>3</v>
      </c>
      <c r="K12" s="10">
        <v>2</v>
      </c>
      <c r="M12" s="1">
        <v>7</v>
      </c>
      <c r="N12" s="1">
        <v>3.5</v>
      </c>
      <c r="O12" s="1">
        <v>3.5</v>
      </c>
      <c r="P12" s="1">
        <v>3.5</v>
      </c>
      <c r="Q12" s="1">
        <v>7.5</v>
      </c>
      <c r="R12" s="1">
        <v>7.5</v>
      </c>
      <c r="S12" s="1">
        <v>7.5</v>
      </c>
      <c r="T12" s="1">
        <v>7.5</v>
      </c>
      <c r="U12" s="1">
        <v>3.5</v>
      </c>
      <c r="V12" s="1">
        <v>1</v>
      </c>
      <c r="W12" s="1">
        <f t="shared" si="0"/>
        <v>45</v>
      </c>
      <c r="X12" s="10">
        <v>6</v>
      </c>
      <c r="Y12" s="10">
        <v>3</v>
      </c>
      <c r="Z12" s="10">
        <v>7.5</v>
      </c>
      <c r="AA12" s="10">
        <v>4</v>
      </c>
      <c r="AB12" s="10">
        <v>4</v>
      </c>
      <c r="AC12" s="10">
        <f t="shared" si="1"/>
        <v>64</v>
      </c>
      <c r="AD12" s="10">
        <f t="shared" si="2"/>
        <v>60</v>
      </c>
    </row>
    <row r="13" spans="2:30" x14ac:dyDescent="0.25">
      <c r="B13" s="10">
        <v>8</v>
      </c>
      <c r="C13" s="10">
        <v>4</v>
      </c>
      <c r="D13" s="10">
        <v>4</v>
      </c>
      <c r="E13" s="10">
        <v>5</v>
      </c>
      <c r="F13" s="10">
        <v>4</v>
      </c>
      <c r="G13" s="10">
        <v>4</v>
      </c>
      <c r="H13" s="10">
        <v>4</v>
      </c>
      <c r="I13" s="10">
        <v>2</v>
      </c>
      <c r="J13" s="10">
        <v>2</v>
      </c>
      <c r="K13" s="10">
        <v>4</v>
      </c>
      <c r="M13" s="1">
        <v>8</v>
      </c>
      <c r="N13" s="1">
        <v>5.5</v>
      </c>
      <c r="O13" s="1">
        <v>5.5</v>
      </c>
      <c r="P13" s="1">
        <v>9</v>
      </c>
      <c r="Q13" s="1">
        <v>5.5</v>
      </c>
      <c r="R13" s="1">
        <v>5.5</v>
      </c>
      <c r="S13" s="1">
        <v>5.5</v>
      </c>
      <c r="T13" s="1">
        <v>1.5</v>
      </c>
      <c r="U13" s="1">
        <v>1.5</v>
      </c>
      <c r="V13" s="1">
        <v>5.5</v>
      </c>
      <c r="W13" s="1">
        <f t="shared" si="0"/>
        <v>45</v>
      </c>
      <c r="X13" s="10">
        <v>7</v>
      </c>
      <c r="Y13" s="10">
        <v>4</v>
      </c>
      <c r="Z13" s="10">
        <v>3.5</v>
      </c>
      <c r="AA13" s="10">
        <v>4</v>
      </c>
      <c r="AB13" s="10">
        <v>4</v>
      </c>
      <c r="AC13" s="10">
        <f t="shared" si="1"/>
        <v>64</v>
      </c>
      <c r="AD13" s="10">
        <f t="shared" si="2"/>
        <v>60</v>
      </c>
    </row>
    <row r="14" spans="2:30" x14ac:dyDescent="0.25">
      <c r="B14" s="10">
        <v>9</v>
      </c>
      <c r="C14" s="10">
        <v>3</v>
      </c>
      <c r="D14" s="10">
        <v>4</v>
      </c>
      <c r="E14" s="10">
        <v>5</v>
      </c>
      <c r="F14" s="10">
        <v>5</v>
      </c>
      <c r="G14" s="10">
        <v>5</v>
      </c>
      <c r="H14" s="10">
        <v>5</v>
      </c>
      <c r="I14" s="10">
        <v>4</v>
      </c>
      <c r="J14" s="10">
        <v>5</v>
      </c>
      <c r="K14" s="10">
        <v>5</v>
      </c>
      <c r="M14" s="1">
        <v>9</v>
      </c>
      <c r="N14" s="1">
        <v>1</v>
      </c>
      <c r="O14" s="1">
        <v>2.5</v>
      </c>
      <c r="P14" s="1">
        <v>6.5</v>
      </c>
      <c r="Q14" s="1">
        <v>6.5</v>
      </c>
      <c r="R14" s="1">
        <v>6.5</v>
      </c>
      <c r="S14" s="1">
        <v>6.5</v>
      </c>
      <c r="T14" s="1">
        <v>2.5</v>
      </c>
      <c r="U14" s="1">
        <v>6.5</v>
      </c>
      <c r="V14" s="1">
        <v>6.5</v>
      </c>
      <c r="W14" s="1">
        <f t="shared" si="0"/>
        <v>45</v>
      </c>
      <c r="X14" s="10">
        <v>8</v>
      </c>
      <c r="Y14" s="10">
        <v>3</v>
      </c>
      <c r="Z14" s="10">
        <v>7</v>
      </c>
      <c r="AA14" s="10">
        <v>3</v>
      </c>
      <c r="AB14" s="10">
        <v>1</v>
      </c>
      <c r="AC14" s="10">
        <f t="shared" si="1"/>
        <v>27</v>
      </c>
      <c r="AD14" s="10">
        <f t="shared" si="2"/>
        <v>24</v>
      </c>
    </row>
    <row r="15" spans="2:30" x14ac:dyDescent="0.25">
      <c r="B15" s="10">
        <v>10</v>
      </c>
      <c r="C15" s="10">
        <v>4</v>
      </c>
      <c r="D15" s="10">
        <v>4</v>
      </c>
      <c r="E15" s="10">
        <v>5</v>
      </c>
      <c r="F15" s="10">
        <v>5</v>
      </c>
      <c r="G15" s="10">
        <v>4</v>
      </c>
      <c r="H15" s="10">
        <v>4</v>
      </c>
      <c r="I15" s="10">
        <v>5</v>
      </c>
      <c r="J15" s="10">
        <v>5</v>
      </c>
      <c r="K15" s="10">
        <v>5</v>
      </c>
      <c r="M15" s="1">
        <v>10</v>
      </c>
      <c r="N15" s="1">
        <v>2.5</v>
      </c>
      <c r="O15" s="1">
        <v>2.5</v>
      </c>
      <c r="P15" s="1">
        <v>7</v>
      </c>
      <c r="Q15" s="1">
        <v>7</v>
      </c>
      <c r="R15" s="1">
        <v>2.5</v>
      </c>
      <c r="S15" s="1">
        <v>2.5</v>
      </c>
      <c r="T15" s="1">
        <v>7</v>
      </c>
      <c r="U15" s="1">
        <v>7</v>
      </c>
      <c r="V15" s="1">
        <v>7</v>
      </c>
      <c r="W15" s="1">
        <f t="shared" si="0"/>
        <v>45</v>
      </c>
      <c r="X15" s="10">
        <v>9</v>
      </c>
      <c r="Y15" s="10">
        <v>4</v>
      </c>
      <c r="Z15" s="10">
        <v>5</v>
      </c>
      <c r="AA15" s="10">
        <v>9</v>
      </c>
      <c r="AB15" s="10">
        <v>4</v>
      </c>
      <c r="AC15" s="10">
        <f t="shared" si="1"/>
        <v>729</v>
      </c>
      <c r="AD15" s="10">
        <f t="shared" si="2"/>
        <v>720</v>
      </c>
    </row>
    <row r="16" spans="2:30" x14ac:dyDescent="0.25">
      <c r="B16" s="10">
        <v>11</v>
      </c>
      <c r="C16" s="10">
        <v>4</v>
      </c>
      <c r="D16" s="10">
        <v>4</v>
      </c>
      <c r="E16" s="10">
        <v>4</v>
      </c>
      <c r="F16" s="10">
        <v>4</v>
      </c>
      <c r="G16" s="10">
        <v>3</v>
      </c>
      <c r="H16" s="10">
        <v>4</v>
      </c>
      <c r="I16" s="10">
        <v>3</v>
      </c>
      <c r="J16" s="10">
        <v>3</v>
      </c>
      <c r="K16" s="10">
        <v>3</v>
      </c>
      <c r="M16" s="1">
        <v>11</v>
      </c>
      <c r="N16" s="1">
        <v>7</v>
      </c>
      <c r="O16" s="1">
        <v>7</v>
      </c>
      <c r="P16" s="1">
        <v>7</v>
      </c>
      <c r="Q16" s="1">
        <v>7</v>
      </c>
      <c r="R16" s="1">
        <v>2.5</v>
      </c>
      <c r="S16" s="1">
        <v>7</v>
      </c>
      <c r="T16" s="1">
        <v>2.5</v>
      </c>
      <c r="U16" s="1">
        <v>2.5</v>
      </c>
      <c r="V16" s="1">
        <v>2.5</v>
      </c>
      <c r="W16" s="1">
        <f t="shared" si="0"/>
        <v>45</v>
      </c>
      <c r="X16" s="10">
        <v>10</v>
      </c>
      <c r="Y16" s="10">
        <v>3</v>
      </c>
      <c r="Z16" s="10">
        <v>6.5</v>
      </c>
      <c r="AA16" s="10">
        <v>4</v>
      </c>
      <c r="AB16" s="10">
        <v>5</v>
      </c>
      <c r="AC16" s="10">
        <f t="shared" si="1"/>
        <v>64</v>
      </c>
      <c r="AD16" s="10">
        <f t="shared" si="2"/>
        <v>60</v>
      </c>
    </row>
    <row r="17" spans="2:30" x14ac:dyDescent="0.25">
      <c r="B17" s="10">
        <v>12</v>
      </c>
      <c r="C17" s="10">
        <v>4</v>
      </c>
      <c r="D17" s="10">
        <v>2</v>
      </c>
      <c r="E17" s="10">
        <v>4</v>
      </c>
      <c r="F17" s="10">
        <v>2</v>
      </c>
      <c r="G17" s="10">
        <v>5</v>
      </c>
      <c r="H17" s="10">
        <v>5</v>
      </c>
      <c r="I17" s="10">
        <v>5</v>
      </c>
      <c r="J17" s="10">
        <v>2</v>
      </c>
      <c r="K17" s="10">
        <v>3</v>
      </c>
      <c r="M17" s="1">
        <v>12</v>
      </c>
      <c r="N17" s="1">
        <v>5.5</v>
      </c>
      <c r="O17" s="1">
        <v>2</v>
      </c>
      <c r="P17" s="1">
        <v>5.5</v>
      </c>
      <c r="Q17" s="1">
        <v>2</v>
      </c>
      <c r="R17" s="1">
        <v>8</v>
      </c>
      <c r="S17" s="1">
        <v>8</v>
      </c>
      <c r="T17" s="1">
        <v>8</v>
      </c>
      <c r="U17" s="1">
        <v>2</v>
      </c>
      <c r="V17" s="1">
        <v>4</v>
      </c>
      <c r="W17" s="1">
        <f t="shared" si="0"/>
        <v>45</v>
      </c>
      <c r="X17" s="10">
        <v>11</v>
      </c>
      <c r="Y17" s="10">
        <v>4</v>
      </c>
      <c r="Z17" s="10">
        <v>2.5</v>
      </c>
      <c r="AA17" s="10">
        <v>4</v>
      </c>
      <c r="AB17" s="10">
        <v>1</v>
      </c>
      <c r="AC17" s="10">
        <f t="shared" si="1"/>
        <v>64</v>
      </c>
      <c r="AD17" s="10">
        <f t="shared" si="2"/>
        <v>60</v>
      </c>
    </row>
    <row r="18" spans="2:30" x14ac:dyDescent="0.25">
      <c r="B18" s="10">
        <v>13</v>
      </c>
      <c r="C18" s="10">
        <v>2</v>
      </c>
      <c r="D18" s="10">
        <v>2</v>
      </c>
      <c r="E18" s="10">
        <v>2</v>
      </c>
      <c r="F18" s="10">
        <v>2</v>
      </c>
      <c r="G18" s="10">
        <v>2</v>
      </c>
      <c r="H18" s="10">
        <v>2</v>
      </c>
      <c r="I18" s="10">
        <v>2</v>
      </c>
      <c r="J18" s="10">
        <v>4</v>
      </c>
      <c r="K18" s="10">
        <v>2</v>
      </c>
      <c r="M18" s="1">
        <v>13</v>
      </c>
      <c r="N18" s="1">
        <v>4.5</v>
      </c>
      <c r="O18" s="1">
        <v>4.5</v>
      </c>
      <c r="P18" s="1">
        <v>4.5</v>
      </c>
      <c r="Q18" s="1">
        <v>4.5</v>
      </c>
      <c r="R18" s="1">
        <v>4.5</v>
      </c>
      <c r="S18" s="1">
        <v>4.5</v>
      </c>
      <c r="T18" s="1">
        <v>4.5</v>
      </c>
      <c r="U18" s="1">
        <v>9</v>
      </c>
      <c r="V18" s="1">
        <v>4.5</v>
      </c>
      <c r="W18" s="1">
        <f t="shared" si="0"/>
        <v>45</v>
      </c>
      <c r="X18" s="10">
        <v>12</v>
      </c>
      <c r="Y18" s="10">
        <v>4</v>
      </c>
      <c r="Z18" s="10">
        <v>4.5</v>
      </c>
      <c r="AA18" s="10">
        <v>6</v>
      </c>
      <c r="AB18" s="10">
        <v>2</v>
      </c>
      <c r="AC18" s="10">
        <f t="shared" si="1"/>
        <v>216</v>
      </c>
      <c r="AD18" s="10">
        <f t="shared" si="2"/>
        <v>210</v>
      </c>
    </row>
    <row r="19" spans="2:30" x14ac:dyDescent="0.25">
      <c r="B19" s="10">
        <v>14</v>
      </c>
      <c r="C19" s="10">
        <v>5</v>
      </c>
      <c r="D19" s="10">
        <v>3</v>
      </c>
      <c r="E19" s="10">
        <v>3</v>
      </c>
      <c r="F19" s="10">
        <v>4</v>
      </c>
      <c r="G19" s="10">
        <v>4</v>
      </c>
      <c r="H19" s="10">
        <v>1</v>
      </c>
      <c r="I19" s="10">
        <v>4</v>
      </c>
      <c r="J19" s="10">
        <v>3</v>
      </c>
      <c r="K19" s="10">
        <v>3</v>
      </c>
      <c r="M19" s="1">
        <v>14</v>
      </c>
      <c r="N19" s="1">
        <v>9</v>
      </c>
      <c r="O19" s="1">
        <v>3.5</v>
      </c>
      <c r="P19" s="1">
        <v>3.5</v>
      </c>
      <c r="Q19" s="1">
        <v>7</v>
      </c>
      <c r="R19" s="1">
        <v>7</v>
      </c>
      <c r="S19" s="1">
        <v>1</v>
      </c>
      <c r="T19" s="1">
        <v>7</v>
      </c>
      <c r="U19" s="1">
        <v>3.5</v>
      </c>
      <c r="V19" s="1">
        <v>3.5</v>
      </c>
      <c r="W19" s="1">
        <f t="shared" si="0"/>
        <v>45</v>
      </c>
      <c r="X19" s="10">
        <v>13</v>
      </c>
      <c r="Y19" s="10">
        <v>4</v>
      </c>
      <c r="Z19" s="10">
        <v>7.5</v>
      </c>
      <c r="AA19" s="10">
        <v>2</v>
      </c>
      <c r="AB19" s="10">
        <v>1</v>
      </c>
      <c r="AC19" s="10">
        <f t="shared" si="1"/>
        <v>8</v>
      </c>
      <c r="AD19" s="10">
        <f t="shared" si="2"/>
        <v>6</v>
      </c>
    </row>
    <row r="20" spans="2:30" x14ac:dyDescent="0.25">
      <c r="B20" s="10">
        <v>15</v>
      </c>
      <c r="C20" s="10">
        <v>5</v>
      </c>
      <c r="D20" s="10">
        <v>5</v>
      </c>
      <c r="E20" s="10">
        <v>5</v>
      </c>
      <c r="F20" s="10">
        <v>4</v>
      </c>
      <c r="G20" s="10">
        <v>5</v>
      </c>
      <c r="H20" s="10">
        <v>5</v>
      </c>
      <c r="I20" s="10">
        <v>3</v>
      </c>
      <c r="J20" s="10">
        <v>3</v>
      </c>
      <c r="K20" s="10">
        <v>5</v>
      </c>
      <c r="M20" s="1">
        <v>15</v>
      </c>
      <c r="N20" s="1">
        <v>6.5</v>
      </c>
      <c r="O20" s="1">
        <v>6.5</v>
      </c>
      <c r="P20" s="1">
        <v>6.5</v>
      </c>
      <c r="Q20" s="1">
        <v>3</v>
      </c>
      <c r="R20" s="1">
        <v>6.5</v>
      </c>
      <c r="S20" s="1">
        <v>6.5</v>
      </c>
      <c r="T20" s="1">
        <v>1.5</v>
      </c>
      <c r="U20" s="1">
        <v>1.5</v>
      </c>
      <c r="V20" s="1">
        <v>6.5</v>
      </c>
      <c r="W20" s="1">
        <f t="shared" si="0"/>
        <v>45</v>
      </c>
      <c r="X20" s="10">
        <v>14</v>
      </c>
      <c r="Y20" s="10">
        <v>5</v>
      </c>
      <c r="Z20" s="10">
        <v>3.5</v>
      </c>
      <c r="AA20" s="10">
        <v>6</v>
      </c>
      <c r="AB20" s="10">
        <v>2</v>
      </c>
      <c r="AC20" s="10">
        <f t="shared" si="1"/>
        <v>216</v>
      </c>
      <c r="AD20" s="10">
        <f t="shared" si="2"/>
        <v>210</v>
      </c>
    </row>
    <row r="21" spans="2:30" x14ac:dyDescent="0.25">
      <c r="B21" s="10">
        <v>16</v>
      </c>
      <c r="C21" s="10">
        <v>2</v>
      </c>
      <c r="D21" s="10">
        <v>2</v>
      </c>
      <c r="E21" s="10">
        <v>2</v>
      </c>
      <c r="F21" s="10">
        <v>2</v>
      </c>
      <c r="G21" s="10">
        <v>2</v>
      </c>
      <c r="H21" s="10">
        <v>2</v>
      </c>
      <c r="I21" s="10">
        <v>2</v>
      </c>
      <c r="J21" s="10">
        <v>2</v>
      </c>
      <c r="K21" s="10">
        <v>2</v>
      </c>
      <c r="M21" s="1">
        <v>16</v>
      </c>
      <c r="N21" s="1">
        <v>5</v>
      </c>
      <c r="O21" s="1">
        <v>5</v>
      </c>
      <c r="P21" s="1">
        <v>5</v>
      </c>
      <c r="Q21" s="1">
        <v>5</v>
      </c>
      <c r="R21" s="1">
        <v>5</v>
      </c>
      <c r="S21" s="1">
        <v>5</v>
      </c>
      <c r="T21" s="1">
        <v>5</v>
      </c>
      <c r="U21" s="1">
        <v>5</v>
      </c>
      <c r="V21" s="1">
        <v>5</v>
      </c>
      <c r="W21" s="1">
        <f t="shared" si="0"/>
        <v>45</v>
      </c>
      <c r="X21" s="10">
        <v>15</v>
      </c>
      <c r="Y21" s="10">
        <v>5</v>
      </c>
      <c r="Z21" s="10">
        <v>3</v>
      </c>
      <c r="AA21" s="10">
        <v>5</v>
      </c>
      <c r="AB21" s="10">
        <v>1</v>
      </c>
      <c r="AC21" s="10">
        <f t="shared" si="1"/>
        <v>125</v>
      </c>
      <c r="AD21" s="10">
        <f t="shared" si="2"/>
        <v>120</v>
      </c>
    </row>
    <row r="22" spans="2:30" x14ac:dyDescent="0.25">
      <c r="B22" s="10">
        <v>17</v>
      </c>
      <c r="C22" s="10">
        <v>3</v>
      </c>
      <c r="D22" s="10">
        <v>4</v>
      </c>
      <c r="E22" s="10">
        <v>4</v>
      </c>
      <c r="F22" s="10">
        <v>3</v>
      </c>
      <c r="G22" s="10">
        <v>3</v>
      </c>
      <c r="H22" s="10">
        <v>4</v>
      </c>
      <c r="I22" s="10">
        <v>3</v>
      </c>
      <c r="J22" s="10">
        <v>4</v>
      </c>
      <c r="K22" s="10">
        <v>5</v>
      </c>
      <c r="M22" s="1">
        <v>17</v>
      </c>
      <c r="N22" s="1">
        <v>2.5</v>
      </c>
      <c r="O22" s="1">
        <v>6.5</v>
      </c>
      <c r="P22" s="1">
        <v>6.5</v>
      </c>
      <c r="Q22" s="1">
        <v>2.5</v>
      </c>
      <c r="R22" s="1">
        <v>2.5</v>
      </c>
      <c r="S22" s="1">
        <v>6.5</v>
      </c>
      <c r="T22" s="1">
        <v>2.5</v>
      </c>
      <c r="U22" s="1">
        <v>6.5</v>
      </c>
      <c r="V22" s="1">
        <v>9</v>
      </c>
      <c r="W22" s="1">
        <f t="shared" si="0"/>
        <v>45</v>
      </c>
      <c r="X22" s="10">
        <v>16</v>
      </c>
      <c r="Y22" s="10">
        <v>4</v>
      </c>
      <c r="Z22" s="10">
        <v>3</v>
      </c>
      <c r="AA22" s="10">
        <v>5</v>
      </c>
      <c r="AB22" s="10">
        <v>4</v>
      </c>
      <c r="AC22" s="10">
        <f t="shared" si="1"/>
        <v>125</v>
      </c>
      <c r="AD22" s="10">
        <f t="shared" si="2"/>
        <v>120</v>
      </c>
    </row>
    <row r="23" spans="2:30" x14ac:dyDescent="0.25">
      <c r="B23" s="10">
        <v>18</v>
      </c>
      <c r="C23" s="10">
        <v>3</v>
      </c>
      <c r="D23" s="10">
        <v>3</v>
      </c>
      <c r="E23" s="10">
        <v>3</v>
      </c>
      <c r="F23" s="10">
        <v>4</v>
      </c>
      <c r="G23" s="10">
        <v>4</v>
      </c>
      <c r="H23" s="10">
        <v>3</v>
      </c>
      <c r="I23" s="10">
        <v>2</v>
      </c>
      <c r="J23" s="10">
        <v>3</v>
      </c>
      <c r="K23" s="10">
        <v>3</v>
      </c>
      <c r="M23" s="1">
        <v>18</v>
      </c>
      <c r="N23" s="1">
        <v>4.5</v>
      </c>
      <c r="O23" s="1">
        <v>4.5</v>
      </c>
      <c r="P23" s="1">
        <v>4.5</v>
      </c>
      <c r="Q23" s="1">
        <v>8.5</v>
      </c>
      <c r="R23" s="1">
        <v>8.5</v>
      </c>
      <c r="S23" s="1">
        <v>4.5</v>
      </c>
      <c r="T23" s="1">
        <v>1</v>
      </c>
      <c r="U23" s="1">
        <v>4.5</v>
      </c>
      <c r="V23" s="1">
        <v>4.5</v>
      </c>
      <c r="W23" s="1">
        <f t="shared" si="0"/>
        <v>45</v>
      </c>
      <c r="X23" s="10">
        <v>17</v>
      </c>
      <c r="Y23" s="10">
        <v>2</v>
      </c>
      <c r="Z23" s="10">
        <v>8</v>
      </c>
      <c r="AA23" s="10">
        <v>3</v>
      </c>
      <c r="AB23" s="10">
        <v>2</v>
      </c>
      <c r="AC23" s="10">
        <f t="shared" si="1"/>
        <v>27</v>
      </c>
      <c r="AD23" s="10">
        <f t="shared" si="2"/>
        <v>24</v>
      </c>
    </row>
    <row r="24" spans="2:30" x14ac:dyDescent="0.25">
      <c r="B24" s="10">
        <v>19</v>
      </c>
      <c r="C24" s="10">
        <v>3</v>
      </c>
      <c r="D24" s="10">
        <v>5</v>
      </c>
      <c r="E24" s="10">
        <v>4</v>
      </c>
      <c r="F24" s="10">
        <v>3</v>
      </c>
      <c r="G24" s="10">
        <v>5</v>
      </c>
      <c r="H24" s="10">
        <v>5</v>
      </c>
      <c r="I24" s="10">
        <v>2</v>
      </c>
      <c r="J24" s="10">
        <v>4</v>
      </c>
      <c r="K24" s="10">
        <v>4</v>
      </c>
      <c r="M24" s="1">
        <v>19</v>
      </c>
      <c r="N24" s="1">
        <v>2.5</v>
      </c>
      <c r="O24" s="1">
        <v>8</v>
      </c>
      <c r="P24" s="1">
        <v>5</v>
      </c>
      <c r="Q24" s="1">
        <v>2.5</v>
      </c>
      <c r="R24" s="1">
        <v>8</v>
      </c>
      <c r="S24" s="1">
        <v>8</v>
      </c>
      <c r="T24" s="1">
        <v>1</v>
      </c>
      <c r="U24" s="1">
        <v>5</v>
      </c>
      <c r="V24" s="1">
        <v>5</v>
      </c>
      <c r="W24" s="1">
        <f t="shared" si="0"/>
        <v>45</v>
      </c>
      <c r="X24" s="10">
        <v>18</v>
      </c>
      <c r="Y24" s="10">
        <v>5</v>
      </c>
      <c r="Z24" s="10">
        <v>2</v>
      </c>
      <c r="AA24" s="10">
        <v>3</v>
      </c>
      <c r="AB24" s="10">
        <v>3</v>
      </c>
      <c r="AC24" s="10">
        <f t="shared" si="1"/>
        <v>27</v>
      </c>
      <c r="AD24" s="10">
        <f t="shared" si="2"/>
        <v>24</v>
      </c>
    </row>
    <row r="25" spans="2:30" x14ac:dyDescent="0.25">
      <c r="B25" s="10">
        <v>20</v>
      </c>
      <c r="C25" s="10">
        <v>4</v>
      </c>
      <c r="D25" s="10">
        <v>4</v>
      </c>
      <c r="E25" s="10">
        <v>4</v>
      </c>
      <c r="F25" s="10">
        <v>4</v>
      </c>
      <c r="G25" s="10">
        <v>4</v>
      </c>
      <c r="H25" s="10">
        <v>4</v>
      </c>
      <c r="I25" s="10">
        <v>4</v>
      </c>
      <c r="J25" s="10">
        <v>4</v>
      </c>
      <c r="K25" s="10">
        <v>4</v>
      </c>
      <c r="M25" s="1">
        <v>20</v>
      </c>
      <c r="N25" s="1">
        <v>5</v>
      </c>
      <c r="O25" s="1">
        <v>5</v>
      </c>
      <c r="P25" s="1">
        <v>5</v>
      </c>
      <c r="Q25" s="1">
        <v>5</v>
      </c>
      <c r="R25" s="1">
        <v>5</v>
      </c>
      <c r="S25" s="1">
        <v>5</v>
      </c>
      <c r="T25" s="1">
        <v>5</v>
      </c>
      <c r="U25" s="1">
        <v>5</v>
      </c>
      <c r="V25" s="1">
        <v>5</v>
      </c>
      <c r="W25" s="1">
        <f t="shared" si="0"/>
        <v>45</v>
      </c>
      <c r="X25" s="10">
        <v>19</v>
      </c>
      <c r="Y25" s="10">
        <v>2</v>
      </c>
      <c r="Z25" s="10">
        <v>5.5</v>
      </c>
      <c r="AA25" s="10">
        <v>8</v>
      </c>
      <c r="AB25" s="10">
        <v>1</v>
      </c>
      <c r="AC25" s="10">
        <f t="shared" si="1"/>
        <v>512</v>
      </c>
      <c r="AD25" s="10">
        <f t="shared" si="2"/>
        <v>504</v>
      </c>
    </row>
    <row r="26" spans="2:30" x14ac:dyDescent="0.25">
      <c r="B26" s="10">
        <v>21</v>
      </c>
      <c r="C26" s="10">
        <v>4</v>
      </c>
      <c r="D26" s="10">
        <v>4</v>
      </c>
      <c r="E26" s="10">
        <v>4</v>
      </c>
      <c r="F26" s="10">
        <v>3</v>
      </c>
      <c r="G26" s="10">
        <v>4</v>
      </c>
      <c r="H26" s="10">
        <v>2</v>
      </c>
      <c r="I26" s="10">
        <v>3</v>
      </c>
      <c r="J26" s="10">
        <v>3</v>
      </c>
      <c r="K26" s="10">
        <v>3</v>
      </c>
      <c r="M26" s="1">
        <v>21</v>
      </c>
      <c r="N26" s="1">
        <v>7.5</v>
      </c>
      <c r="O26" s="1">
        <v>7.5</v>
      </c>
      <c r="P26" s="1">
        <v>7.5</v>
      </c>
      <c r="Q26" s="1">
        <v>3.5</v>
      </c>
      <c r="R26" s="1">
        <v>7.5</v>
      </c>
      <c r="S26" s="1">
        <v>1</v>
      </c>
      <c r="T26" s="1">
        <v>3.5</v>
      </c>
      <c r="U26" s="1">
        <v>3.5</v>
      </c>
      <c r="V26" s="1">
        <v>3.5</v>
      </c>
      <c r="W26" s="1">
        <f t="shared" si="0"/>
        <v>45</v>
      </c>
      <c r="X26" s="10">
        <v>20</v>
      </c>
      <c r="Y26" s="10">
        <v>3</v>
      </c>
      <c r="Z26" s="10">
        <v>8.5</v>
      </c>
      <c r="AA26" s="10">
        <v>2</v>
      </c>
      <c r="AB26" s="10">
        <v>2</v>
      </c>
      <c r="AC26" s="10">
        <f t="shared" si="1"/>
        <v>8</v>
      </c>
      <c r="AD26" s="10">
        <f t="shared" si="2"/>
        <v>6</v>
      </c>
    </row>
    <row r="27" spans="2:30" x14ac:dyDescent="0.25">
      <c r="B27" s="10">
        <v>22</v>
      </c>
      <c r="C27" s="10">
        <v>3</v>
      </c>
      <c r="D27" s="10">
        <v>3</v>
      </c>
      <c r="E27" s="10">
        <v>4</v>
      </c>
      <c r="F27" s="10">
        <v>3</v>
      </c>
      <c r="G27" s="10">
        <v>2</v>
      </c>
      <c r="H27" s="10">
        <v>2</v>
      </c>
      <c r="I27" s="10">
        <v>4</v>
      </c>
      <c r="J27" s="10">
        <v>4</v>
      </c>
      <c r="K27" s="10">
        <v>2</v>
      </c>
      <c r="M27" s="1">
        <v>22</v>
      </c>
      <c r="N27" s="1">
        <v>5</v>
      </c>
      <c r="O27" s="1">
        <v>5</v>
      </c>
      <c r="P27" s="1">
        <v>8</v>
      </c>
      <c r="Q27" s="1">
        <v>5</v>
      </c>
      <c r="R27" s="1">
        <v>2</v>
      </c>
      <c r="S27" s="1">
        <v>2</v>
      </c>
      <c r="T27" s="1">
        <v>8</v>
      </c>
      <c r="U27" s="1">
        <v>8</v>
      </c>
      <c r="V27" s="1">
        <v>2</v>
      </c>
      <c r="W27" s="1">
        <f t="shared" si="0"/>
        <v>45</v>
      </c>
      <c r="X27" s="10">
        <v>21</v>
      </c>
      <c r="Y27" s="10">
        <v>2</v>
      </c>
      <c r="Z27" s="10">
        <v>5</v>
      </c>
      <c r="AA27" s="10">
        <v>9</v>
      </c>
      <c r="AB27" s="10">
        <v>1</v>
      </c>
      <c r="AC27" s="10">
        <f t="shared" si="1"/>
        <v>729</v>
      </c>
      <c r="AD27" s="10">
        <f t="shared" si="2"/>
        <v>720</v>
      </c>
    </row>
    <row r="28" spans="2:30" x14ac:dyDescent="0.25">
      <c r="B28" s="10">
        <v>23</v>
      </c>
      <c r="C28" s="10">
        <v>3</v>
      </c>
      <c r="D28" s="10">
        <v>4</v>
      </c>
      <c r="E28" s="10">
        <v>4</v>
      </c>
      <c r="F28" s="10">
        <v>3</v>
      </c>
      <c r="G28" s="10">
        <v>3</v>
      </c>
      <c r="H28" s="10">
        <v>5</v>
      </c>
      <c r="I28" s="10">
        <v>2</v>
      </c>
      <c r="J28" s="10">
        <v>3</v>
      </c>
      <c r="K28" s="10">
        <v>4</v>
      </c>
      <c r="M28" s="1">
        <v>23</v>
      </c>
      <c r="N28" s="1">
        <v>3.5</v>
      </c>
      <c r="O28" s="1">
        <v>7</v>
      </c>
      <c r="P28" s="1">
        <v>7</v>
      </c>
      <c r="Q28" s="1">
        <v>3.5</v>
      </c>
      <c r="R28" s="1">
        <v>3.5</v>
      </c>
      <c r="S28" s="1">
        <v>9</v>
      </c>
      <c r="T28" s="1">
        <v>1</v>
      </c>
      <c r="U28" s="1">
        <v>3.5</v>
      </c>
      <c r="V28" s="1">
        <v>7</v>
      </c>
      <c r="W28" s="1">
        <f t="shared" si="0"/>
        <v>45</v>
      </c>
      <c r="X28" s="10">
        <v>22</v>
      </c>
      <c r="Y28" s="10">
        <v>3</v>
      </c>
      <c r="Z28" s="10">
        <v>5.5</v>
      </c>
      <c r="AA28" s="10">
        <v>6</v>
      </c>
      <c r="AB28" s="10">
        <v>1</v>
      </c>
      <c r="AC28" s="10">
        <f t="shared" si="1"/>
        <v>216</v>
      </c>
      <c r="AD28" s="10">
        <f t="shared" si="2"/>
        <v>210</v>
      </c>
    </row>
    <row r="29" spans="2:30" x14ac:dyDescent="0.25">
      <c r="B29" s="10">
        <v>24</v>
      </c>
      <c r="C29" s="10">
        <v>4</v>
      </c>
      <c r="D29" s="10">
        <v>4</v>
      </c>
      <c r="E29" s="10">
        <v>3</v>
      </c>
      <c r="F29" s="10">
        <v>3</v>
      </c>
      <c r="G29" s="10">
        <v>4</v>
      </c>
      <c r="H29" s="10">
        <v>4</v>
      </c>
      <c r="I29" s="10">
        <v>3</v>
      </c>
      <c r="J29" s="10">
        <v>2</v>
      </c>
      <c r="K29" s="10">
        <v>3</v>
      </c>
      <c r="M29" s="1">
        <v>24</v>
      </c>
      <c r="N29" s="1">
        <v>7.5</v>
      </c>
      <c r="O29" s="1">
        <v>7.5</v>
      </c>
      <c r="P29" s="1">
        <v>3.5</v>
      </c>
      <c r="Q29" s="1">
        <v>3.5</v>
      </c>
      <c r="R29" s="1">
        <v>7.5</v>
      </c>
      <c r="S29" s="1">
        <v>7.5</v>
      </c>
      <c r="T29" s="1">
        <v>3.5</v>
      </c>
      <c r="U29" s="1">
        <v>1</v>
      </c>
      <c r="V29" s="1">
        <v>3.5</v>
      </c>
      <c r="W29" s="1">
        <f t="shared" si="0"/>
        <v>45</v>
      </c>
      <c r="X29" s="10">
        <v>23</v>
      </c>
      <c r="Y29" s="10">
        <v>3</v>
      </c>
      <c r="Z29" s="10">
        <v>6.5</v>
      </c>
      <c r="AA29" s="10">
        <v>4</v>
      </c>
      <c r="AB29" s="10">
        <v>4</v>
      </c>
      <c r="AC29" s="10">
        <f t="shared" si="1"/>
        <v>64</v>
      </c>
      <c r="AD29" s="10">
        <f t="shared" si="2"/>
        <v>60</v>
      </c>
    </row>
    <row r="30" spans="2:30" x14ac:dyDescent="0.25">
      <c r="B30" s="10">
        <v>25</v>
      </c>
      <c r="C30" s="10">
        <v>3</v>
      </c>
      <c r="D30" s="10">
        <v>5</v>
      </c>
      <c r="E30" s="10">
        <v>5</v>
      </c>
      <c r="F30" s="10">
        <v>4</v>
      </c>
      <c r="G30" s="10">
        <v>4</v>
      </c>
      <c r="H30" s="10">
        <v>4</v>
      </c>
      <c r="I30" s="10">
        <v>3</v>
      </c>
      <c r="J30" s="10">
        <v>4</v>
      </c>
      <c r="K30" s="10">
        <v>5</v>
      </c>
      <c r="M30" s="1">
        <v>25</v>
      </c>
      <c r="N30" s="1">
        <v>1.5</v>
      </c>
      <c r="O30" s="1">
        <v>8</v>
      </c>
      <c r="P30" s="1">
        <v>8</v>
      </c>
      <c r="Q30" s="1">
        <v>4.5</v>
      </c>
      <c r="R30" s="1">
        <v>4.5</v>
      </c>
      <c r="S30" s="1">
        <v>4.5</v>
      </c>
      <c r="T30" s="1">
        <v>1.5</v>
      </c>
      <c r="U30" s="1">
        <v>4.5</v>
      </c>
      <c r="V30" s="1">
        <v>8</v>
      </c>
      <c r="W30" s="1">
        <f t="shared" si="0"/>
        <v>45</v>
      </c>
      <c r="X30" s="10">
        <v>24</v>
      </c>
      <c r="Y30" s="10">
        <v>4</v>
      </c>
      <c r="Z30" s="10">
        <v>5.5</v>
      </c>
      <c r="AA30" s="10">
        <v>4</v>
      </c>
      <c r="AB30" s="10">
        <v>1</v>
      </c>
      <c r="AC30" s="10">
        <f t="shared" si="1"/>
        <v>64</v>
      </c>
      <c r="AD30" s="10">
        <f t="shared" si="2"/>
        <v>60</v>
      </c>
    </row>
    <row r="31" spans="2:30" x14ac:dyDescent="0.25">
      <c r="B31" s="10">
        <v>26</v>
      </c>
      <c r="C31" s="10">
        <v>2</v>
      </c>
      <c r="D31" s="10">
        <v>3</v>
      </c>
      <c r="E31" s="10">
        <v>2</v>
      </c>
      <c r="F31" s="10">
        <v>5</v>
      </c>
      <c r="G31" s="10">
        <v>5</v>
      </c>
      <c r="H31" s="10">
        <v>4</v>
      </c>
      <c r="I31" s="10">
        <v>4</v>
      </c>
      <c r="J31" s="10">
        <v>3</v>
      </c>
      <c r="K31" s="10">
        <v>3</v>
      </c>
      <c r="M31" s="1">
        <v>26</v>
      </c>
      <c r="N31" s="1">
        <v>1.5</v>
      </c>
      <c r="O31" s="1">
        <v>4</v>
      </c>
      <c r="P31" s="1">
        <v>1.5</v>
      </c>
      <c r="Q31" s="1">
        <v>8.5</v>
      </c>
      <c r="R31" s="1">
        <v>8.5</v>
      </c>
      <c r="S31" s="1">
        <v>6.5</v>
      </c>
      <c r="T31" s="1">
        <v>6.5</v>
      </c>
      <c r="U31" s="1">
        <v>4</v>
      </c>
      <c r="V31" s="1">
        <v>4</v>
      </c>
      <c r="W31" s="1">
        <f t="shared" si="0"/>
        <v>45</v>
      </c>
      <c r="X31" s="10">
        <v>25</v>
      </c>
      <c r="Y31" s="10">
        <v>3</v>
      </c>
      <c r="Z31" s="10">
        <v>6</v>
      </c>
      <c r="AA31" s="10">
        <v>3</v>
      </c>
      <c r="AB31" s="10">
        <v>1</v>
      </c>
      <c r="AC31" s="10">
        <f t="shared" si="1"/>
        <v>27</v>
      </c>
      <c r="AD31" s="10">
        <f t="shared" si="2"/>
        <v>24</v>
      </c>
    </row>
    <row r="32" spans="2:30" x14ac:dyDescent="0.25">
      <c r="B32" s="10">
        <v>27</v>
      </c>
      <c r="C32" s="10">
        <v>2</v>
      </c>
      <c r="D32" s="10">
        <v>2</v>
      </c>
      <c r="E32" s="10">
        <v>3</v>
      </c>
      <c r="F32" s="10">
        <v>4</v>
      </c>
      <c r="G32" s="10">
        <v>5</v>
      </c>
      <c r="H32" s="10">
        <v>5</v>
      </c>
      <c r="I32" s="10">
        <v>2</v>
      </c>
      <c r="J32" s="10">
        <v>3</v>
      </c>
      <c r="K32" s="10">
        <v>4</v>
      </c>
      <c r="M32" s="1">
        <v>27</v>
      </c>
      <c r="N32" s="1">
        <v>2</v>
      </c>
      <c r="O32" s="1">
        <v>2</v>
      </c>
      <c r="P32" s="1">
        <v>4.5</v>
      </c>
      <c r="Q32" s="1">
        <v>6.5</v>
      </c>
      <c r="R32" s="1">
        <v>8.5</v>
      </c>
      <c r="S32" s="1">
        <v>8.5</v>
      </c>
      <c r="T32" s="1">
        <v>2</v>
      </c>
      <c r="U32" s="1">
        <v>4.5</v>
      </c>
      <c r="V32" s="1">
        <v>6.5</v>
      </c>
      <c r="W32" s="1">
        <f t="shared" si="0"/>
        <v>45</v>
      </c>
      <c r="X32" s="10">
        <v>26</v>
      </c>
      <c r="Y32" s="10">
        <v>5</v>
      </c>
      <c r="Z32" s="10">
        <v>1.5</v>
      </c>
      <c r="AA32" s="10">
        <v>2</v>
      </c>
      <c r="AB32" s="10">
        <v>2</v>
      </c>
      <c r="AC32" s="10">
        <f t="shared" si="1"/>
        <v>8</v>
      </c>
      <c r="AD32" s="10">
        <f t="shared" si="2"/>
        <v>6</v>
      </c>
    </row>
    <row r="33" spans="2:30" x14ac:dyDescent="0.25">
      <c r="B33" s="10">
        <v>28</v>
      </c>
      <c r="C33" s="10">
        <v>2</v>
      </c>
      <c r="D33" s="10">
        <v>3</v>
      </c>
      <c r="E33" s="10">
        <v>3</v>
      </c>
      <c r="F33" s="10">
        <v>4</v>
      </c>
      <c r="G33" s="10">
        <v>3</v>
      </c>
      <c r="H33" s="10">
        <v>3</v>
      </c>
      <c r="I33" s="10">
        <v>4</v>
      </c>
      <c r="J33" s="10">
        <v>2</v>
      </c>
      <c r="K33" s="10">
        <v>2</v>
      </c>
      <c r="M33" s="1">
        <v>28</v>
      </c>
      <c r="N33" s="1">
        <v>2</v>
      </c>
      <c r="O33" s="1">
        <v>5.5</v>
      </c>
      <c r="P33" s="1">
        <v>5.5</v>
      </c>
      <c r="Q33" s="1">
        <v>8.5</v>
      </c>
      <c r="R33" s="1">
        <v>5.5</v>
      </c>
      <c r="S33" s="1">
        <v>5.5</v>
      </c>
      <c r="T33" s="1">
        <v>8.5</v>
      </c>
      <c r="U33" s="1">
        <v>2</v>
      </c>
      <c r="V33" s="1">
        <v>2</v>
      </c>
      <c r="W33" s="1">
        <f t="shared" si="0"/>
        <v>45</v>
      </c>
      <c r="X33" s="10">
        <v>27</v>
      </c>
      <c r="Y33" s="10">
        <v>3</v>
      </c>
      <c r="Z33" s="10">
        <v>4.5</v>
      </c>
      <c r="AA33" s="10">
        <v>2</v>
      </c>
      <c r="AB33" s="10">
        <v>1</v>
      </c>
      <c r="AC33" s="10">
        <f t="shared" si="1"/>
        <v>8</v>
      </c>
      <c r="AD33" s="10">
        <f t="shared" si="2"/>
        <v>6</v>
      </c>
    </row>
    <row r="34" spans="2:30" x14ac:dyDescent="0.25">
      <c r="B34" s="10">
        <v>29</v>
      </c>
      <c r="C34" s="10">
        <v>4</v>
      </c>
      <c r="D34" s="10">
        <v>4</v>
      </c>
      <c r="E34" s="10">
        <v>4</v>
      </c>
      <c r="F34" s="10">
        <v>3</v>
      </c>
      <c r="G34" s="10">
        <v>3</v>
      </c>
      <c r="H34" s="10">
        <v>3</v>
      </c>
      <c r="I34" s="10">
        <v>3</v>
      </c>
      <c r="J34" s="10">
        <v>4</v>
      </c>
      <c r="K34" s="10">
        <v>4</v>
      </c>
      <c r="M34" s="1">
        <v>29</v>
      </c>
      <c r="N34" s="1">
        <v>7</v>
      </c>
      <c r="O34" s="1">
        <v>7</v>
      </c>
      <c r="P34" s="1">
        <v>7</v>
      </c>
      <c r="Q34" s="1">
        <v>2.5</v>
      </c>
      <c r="R34" s="1">
        <v>2.5</v>
      </c>
      <c r="S34" s="1">
        <v>2.5</v>
      </c>
      <c r="T34" s="1">
        <v>2.5</v>
      </c>
      <c r="U34" s="1">
        <v>7</v>
      </c>
      <c r="V34" s="1">
        <v>7</v>
      </c>
      <c r="W34" s="1">
        <f t="shared" si="0"/>
        <v>45</v>
      </c>
      <c r="AC34" s="1" t="s">
        <v>97</v>
      </c>
      <c r="AD34" s="18">
        <f>SUM(AD7:AD33)</f>
        <v>3546</v>
      </c>
    </row>
    <row r="35" spans="2:30" x14ac:dyDescent="0.25">
      <c r="B35" s="10">
        <v>30</v>
      </c>
      <c r="C35" s="10">
        <v>4</v>
      </c>
      <c r="D35" s="10">
        <v>4</v>
      </c>
      <c r="E35" s="10">
        <v>4</v>
      </c>
      <c r="F35" s="10">
        <v>4</v>
      </c>
      <c r="G35" s="10">
        <v>4</v>
      </c>
      <c r="H35" s="10">
        <v>4</v>
      </c>
      <c r="I35" s="10">
        <v>4</v>
      </c>
      <c r="J35" s="10">
        <v>4</v>
      </c>
      <c r="K35" s="10">
        <v>4</v>
      </c>
      <c r="M35" s="1">
        <v>30</v>
      </c>
      <c r="N35" s="1">
        <v>5</v>
      </c>
      <c r="O35" s="1">
        <v>5</v>
      </c>
      <c r="P35" s="1">
        <v>5</v>
      </c>
      <c r="Q35" s="1">
        <v>5</v>
      </c>
      <c r="R35" s="1">
        <v>5</v>
      </c>
      <c r="S35" s="1">
        <v>5</v>
      </c>
      <c r="T35" s="1">
        <v>5</v>
      </c>
      <c r="U35" s="1">
        <v>5</v>
      </c>
      <c r="V35" s="1">
        <v>5</v>
      </c>
      <c r="W35" s="1">
        <f t="shared" si="0"/>
        <v>45</v>
      </c>
    </row>
    <row r="36" spans="2:30" x14ac:dyDescent="0.25">
      <c r="B36" s="1" t="s">
        <v>46</v>
      </c>
      <c r="C36" s="14">
        <f>AVERAGE(C6:C35)</f>
        <v>3.3</v>
      </c>
      <c r="D36" s="14">
        <f t="shared" ref="D36:K36" si="3">AVERAGE(D6:D35)</f>
        <v>3.5</v>
      </c>
      <c r="E36" s="14">
        <f t="shared" si="3"/>
        <v>3.6666666666666665</v>
      </c>
      <c r="F36" s="14">
        <f t="shared" si="3"/>
        <v>3.5333333333333332</v>
      </c>
      <c r="G36" s="14">
        <f t="shared" si="3"/>
        <v>3.7666666666666666</v>
      </c>
      <c r="H36" s="14">
        <f t="shared" si="3"/>
        <v>3.5</v>
      </c>
      <c r="I36" s="14">
        <f t="shared" si="3"/>
        <v>3.2333333333333334</v>
      </c>
      <c r="J36" s="14">
        <f t="shared" si="3"/>
        <v>3.4666666666666668</v>
      </c>
      <c r="K36" s="14">
        <f t="shared" si="3"/>
        <v>3.4666666666666668</v>
      </c>
      <c r="M36" s="54" t="s">
        <v>84</v>
      </c>
      <c r="N36" s="10">
        <f>SUM(N6:N35)</f>
        <v>128</v>
      </c>
      <c r="O36" s="10">
        <f t="shared" ref="O36:V36" si="4">SUM(O6:O35)</f>
        <v>156.5</v>
      </c>
      <c r="P36" s="10">
        <f t="shared" si="4"/>
        <v>170</v>
      </c>
      <c r="Q36" s="10">
        <f t="shared" si="4"/>
        <v>156</v>
      </c>
      <c r="R36" s="10">
        <f t="shared" si="4"/>
        <v>166</v>
      </c>
      <c r="S36" s="10">
        <f t="shared" si="4"/>
        <v>152</v>
      </c>
      <c r="T36" s="10">
        <f t="shared" si="4"/>
        <v>124.5</v>
      </c>
      <c r="U36" s="10">
        <f t="shared" si="4"/>
        <v>147.5</v>
      </c>
      <c r="V36" s="10">
        <f t="shared" si="4"/>
        <v>149.5</v>
      </c>
    </row>
    <row r="37" spans="2:30" x14ac:dyDescent="0.25">
      <c r="B37" s="57" t="s">
        <v>98</v>
      </c>
      <c r="C37" s="114">
        <f>(12/((30*9)*(9+1))*SUMSQ(N36:V36)-3*(30)*(9+1))</f>
        <v>8.3511111111110949</v>
      </c>
      <c r="M37" s="54" t="s">
        <v>85</v>
      </c>
      <c r="N37" s="11">
        <f>AVERAGE(N6:N35)</f>
        <v>4.2666666666666666</v>
      </c>
      <c r="O37" s="11">
        <f t="shared" ref="O37:V37" si="5">AVERAGE(O6:O35)</f>
        <v>5.2166666666666668</v>
      </c>
      <c r="P37" s="11">
        <f t="shared" si="5"/>
        <v>5.666666666666667</v>
      </c>
      <c r="Q37" s="11">
        <f t="shared" si="5"/>
        <v>5.2</v>
      </c>
      <c r="R37" s="11">
        <f t="shared" si="5"/>
        <v>5.5333333333333332</v>
      </c>
      <c r="S37" s="11">
        <f t="shared" si="5"/>
        <v>5.0666666666666664</v>
      </c>
      <c r="T37" s="11">
        <f t="shared" si="5"/>
        <v>4.1500000000000004</v>
      </c>
      <c r="U37" s="11">
        <f t="shared" si="5"/>
        <v>4.916666666666667</v>
      </c>
      <c r="V37" s="69">
        <f t="shared" si="5"/>
        <v>4.9833333333333334</v>
      </c>
    </row>
    <row r="38" spans="2:30" x14ac:dyDescent="0.25">
      <c r="B38" s="57" t="s">
        <v>108</v>
      </c>
      <c r="C38" s="114">
        <f>_xlfn.CHISQ.INV.RT(0.05,8)</f>
        <v>15.507313055865453</v>
      </c>
      <c r="F38" s="1" t="s">
        <v>109</v>
      </c>
      <c r="G38" s="1" t="s">
        <v>112</v>
      </c>
      <c r="M38" s="54" t="s">
        <v>88</v>
      </c>
      <c r="N38" s="10">
        <f>N36^2</f>
        <v>16384</v>
      </c>
      <c r="O38" s="10">
        <f t="shared" ref="O38:V38" si="6">O36^2</f>
        <v>24492.25</v>
      </c>
      <c r="P38" s="10">
        <f t="shared" si="6"/>
        <v>28900</v>
      </c>
      <c r="Q38" s="10">
        <f t="shared" si="6"/>
        <v>24336</v>
      </c>
      <c r="R38" s="10">
        <f t="shared" si="6"/>
        <v>27556</v>
      </c>
      <c r="S38" s="10">
        <f t="shared" si="6"/>
        <v>23104</v>
      </c>
      <c r="T38" s="10">
        <f t="shared" si="6"/>
        <v>15500.25</v>
      </c>
      <c r="U38" s="10">
        <f t="shared" si="6"/>
        <v>21756.25</v>
      </c>
      <c r="V38" s="10">
        <f t="shared" si="6"/>
        <v>22350.25</v>
      </c>
      <c r="W38" s="54">
        <f>SUM(N38:V38)</f>
        <v>204379</v>
      </c>
    </row>
    <row r="40" spans="2:30" x14ac:dyDescent="0.25">
      <c r="D40" s="55" t="s">
        <v>11</v>
      </c>
      <c r="E40" s="55" t="s">
        <v>79</v>
      </c>
      <c r="F40" s="55" t="s">
        <v>128</v>
      </c>
    </row>
    <row r="41" spans="2:30" x14ac:dyDescent="0.25">
      <c r="D41" s="41" t="s">
        <v>99</v>
      </c>
      <c r="E41" s="32">
        <f>AVERAGE(C6:C35)</f>
        <v>3.3</v>
      </c>
      <c r="F41" s="1">
        <v>128</v>
      </c>
    </row>
    <row r="42" spans="2:30" x14ac:dyDescent="0.25">
      <c r="D42" s="41" t="s">
        <v>100</v>
      </c>
      <c r="E42" s="32">
        <f>AVERAGE(D6:D35)</f>
        <v>3.5</v>
      </c>
      <c r="F42" s="1">
        <v>156.5</v>
      </c>
    </row>
    <row r="43" spans="2:30" x14ac:dyDescent="0.25">
      <c r="D43" s="41" t="s">
        <v>101</v>
      </c>
      <c r="E43" s="32">
        <f>AVERAGE(E6:E35)</f>
        <v>3.6666666666666665</v>
      </c>
      <c r="F43" s="1">
        <v>170</v>
      </c>
    </row>
    <row r="44" spans="2:30" x14ac:dyDescent="0.25">
      <c r="D44" s="41" t="s">
        <v>102</v>
      </c>
      <c r="E44" s="32">
        <f>AVERAGE(F6:F35)</f>
        <v>3.5333333333333332</v>
      </c>
      <c r="F44" s="1">
        <v>156</v>
      </c>
    </row>
    <row r="45" spans="2:30" x14ac:dyDescent="0.25">
      <c r="D45" s="41" t="s">
        <v>103</v>
      </c>
      <c r="E45" s="32">
        <f>AVERAGE(G6:G35)</f>
        <v>3.7666666666666666</v>
      </c>
      <c r="F45" s="1">
        <v>166</v>
      </c>
      <c r="M45" s="14"/>
      <c r="N45" s="14"/>
      <c r="O45" s="14"/>
      <c r="P45" s="14"/>
      <c r="Q45" s="14"/>
      <c r="R45" s="14"/>
      <c r="S45" s="14"/>
      <c r="T45" s="14"/>
      <c r="U45" s="14"/>
    </row>
    <row r="46" spans="2:30" x14ac:dyDescent="0.25">
      <c r="D46" s="41" t="s">
        <v>104</v>
      </c>
      <c r="E46" s="32">
        <f>AVERAGE(H6:H35)</f>
        <v>3.5</v>
      </c>
      <c r="F46" s="1">
        <v>152</v>
      </c>
      <c r="H46" s="66"/>
    </row>
    <row r="47" spans="2:30" x14ac:dyDescent="0.25">
      <c r="D47" s="41" t="s">
        <v>105</v>
      </c>
      <c r="E47" s="32">
        <f>AVERAGE(I6:I35)</f>
        <v>3.2333333333333334</v>
      </c>
      <c r="F47" s="1">
        <v>124.5</v>
      </c>
      <c r="H47" s="66"/>
    </row>
    <row r="48" spans="2:30" x14ac:dyDescent="0.25">
      <c r="D48" s="41" t="s">
        <v>106</v>
      </c>
      <c r="E48" s="32">
        <f>AVERAGE(J6:J35)</f>
        <v>3.4666666666666668</v>
      </c>
      <c r="F48" s="1">
        <v>147.5</v>
      </c>
      <c r="H48" s="66"/>
    </row>
    <row r="49" spans="4:8" x14ac:dyDescent="0.25">
      <c r="D49" s="56" t="s">
        <v>107</v>
      </c>
      <c r="E49" s="68">
        <f>AVERAGE(K6:K35)</f>
        <v>3.4666666666666668</v>
      </c>
      <c r="F49" s="1">
        <v>149.5</v>
      </c>
      <c r="H49" s="66"/>
    </row>
    <row r="50" spans="4:8" x14ac:dyDescent="0.25">
      <c r="D50" s="56" t="s">
        <v>111</v>
      </c>
      <c r="E50" s="158" t="s">
        <v>110</v>
      </c>
      <c r="F50" s="158"/>
      <c r="H50" s="66"/>
    </row>
    <row r="51" spans="4:8" x14ac:dyDescent="0.25">
      <c r="H51" s="66"/>
    </row>
    <row r="52" spans="4:8" x14ac:dyDescent="0.25">
      <c r="H52" s="66"/>
    </row>
    <row r="53" spans="4:8" x14ac:dyDescent="0.25">
      <c r="H53" s="66"/>
    </row>
    <row r="54" spans="4:8" x14ac:dyDescent="0.25">
      <c r="H54" s="66"/>
    </row>
  </sheetData>
  <sortState ref="I41:I49">
    <sortCondition ref="I41"/>
  </sortState>
  <mergeCells count="7">
    <mergeCell ref="E50:F50"/>
    <mergeCell ref="Y5:AA5"/>
    <mergeCell ref="B2:F2"/>
    <mergeCell ref="B4:B5"/>
    <mergeCell ref="C4:K4"/>
    <mergeCell ref="M4:M5"/>
    <mergeCell ref="N4:V4"/>
  </mergeCells>
  <conditionalFormatting sqref="N6:V35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  <cfRule type="colorScale" priority="2">
      <colorScale>
        <cfvo type="min"/>
        <cfvo type="max"/>
        <color rgb="FF63BE7B"/>
        <color rgb="FFFCFCFF"/>
      </colorScale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kadar air</vt:lpstr>
      <vt:lpstr>vitamin C</vt:lpstr>
      <vt:lpstr>Antioksidan</vt:lpstr>
      <vt:lpstr>kelarutan</vt:lpstr>
      <vt:lpstr>rendemen</vt:lpstr>
      <vt:lpstr>L</vt:lpstr>
      <vt:lpstr>a</vt:lpstr>
      <vt:lpstr>b</vt:lpstr>
      <vt:lpstr>warna</vt:lpstr>
      <vt:lpstr>aroma</vt:lpstr>
      <vt:lpstr>tekstur</vt:lpstr>
      <vt:lpstr>rasa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2022-12-30T13:11:04Z</dcterms:created>
  <dcterms:modified xsi:type="dcterms:W3CDTF">2023-05-15T09:54:01Z</dcterms:modified>
</cp:coreProperties>
</file>